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MAS W\DKUMPP\DATA\Bidang Perindustrian\DATA BARU\"/>
    </mc:Choice>
  </mc:AlternateContent>
  <bookViews>
    <workbookView xWindow="0" yWindow="75" windowWidth="15195" windowHeight="7560" tabRatio="923" firstSheet="10" activeTab="24"/>
  </bookViews>
  <sheets>
    <sheet name="Kakap" sheetId="1" state="hidden" r:id="rId1"/>
    <sheet name="S. Raya" sheetId="2" state="hidden" r:id="rId2"/>
    <sheet name="Kubu" sheetId="4" state="hidden" r:id="rId3"/>
    <sheet name="Ambawang" sheetId="5" state="hidden" r:id="rId4"/>
    <sheet name="Rasau" sheetId="6" state="hidden" r:id="rId5"/>
    <sheet name="Batam" sheetId="7" state="hidden" r:id="rId6"/>
    <sheet name="tlk pakedai" sheetId="8" state="hidden" r:id="rId7"/>
    <sheet name="INDUK" sheetId="9" state="hidden" r:id="rId8"/>
    <sheet name="BPS" sheetId="31" r:id="rId9"/>
    <sheet name="Rekap" sheetId="11" r:id="rId10"/>
    <sheet name="Grafik Unit" sheetId="30" r:id="rId11"/>
    <sheet name="Grafik Naker" sheetId="39" r:id="rId12"/>
    <sheet name="Sungai Raya_OK Print" sheetId="21" r:id="rId13"/>
    <sheet name="Grafik IKM 2012" sheetId="29" state="hidden" r:id="rId14"/>
    <sheet name="Rasau Jaya_OK" sheetId="22" r:id="rId15"/>
    <sheet name="Sungai Raya OK" sheetId="10" state="hidden" r:id="rId16"/>
    <sheet name="Sungai Ambawang OK" sheetId="12" state="hidden" r:id="rId17"/>
    <sheet name="Sungai Kakap OK" sheetId="13" state="hidden" r:id="rId18"/>
    <sheet name="Rasau Jaya OK" sheetId="14" state="hidden" r:id="rId19"/>
    <sheet name="Kec.Kubu OK" sheetId="16" state="hidden" r:id="rId20"/>
    <sheet name="Teluk Pakedai OK" sheetId="19" state="hidden" r:id="rId21"/>
    <sheet name="Batu Ampar OK" sheetId="15" state="hidden" r:id="rId22"/>
    <sheet name="Terentang" sheetId="17" state="hidden" r:id="rId23"/>
    <sheet name="Kuala mandor B" sheetId="18" state="hidden" r:id="rId24"/>
    <sheet name="Sungai Kakap_OK Print" sheetId="24" r:id="rId25"/>
    <sheet name="Ambawang_OK Print" sheetId="23" r:id="rId26"/>
    <sheet name="Batu Ampar_OK Print" sheetId="25" r:id="rId27"/>
    <sheet name="Teluk Pakedai_OK Print" sheetId="27" r:id="rId28"/>
    <sheet name="Terentang_OK Print" sheetId="26" r:id="rId29"/>
    <sheet name="Kubu OK Print" sheetId="28" r:id="rId30"/>
    <sheet name="KMB" sheetId="34" r:id="rId31"/>
  </sheets>
  <definedNames>
    <definedName name="_xlnm._FilterDatabase" localSheetId="7" hidden="1">INDUK!$A$10:$N$276</definedName>
    <definedName name="_xlnm.Print_Area" localSheetId="3">Ambawang!$A$1:$M$35</definedName>
    <definedName name="_xlnm.Print_Area" localSheetId="25">'Ambawang_OK Print'!$A$1:$L$142</definedName>
    <definedName name="_xlnm.Print_Area" localSheetId="5">Batam!$A$1:$M$46</definedName>
    <definedName name="_xlnm.Print_Area" localSheetId="21">'Batu Ampar OK'!$A$1:$M$36</definedName>
    <definedName name="_xlnm.Print_Area" localSheetId="26">'Batu Ampar_OK Print'!$A$1:$L$51</definedName>
    <definedName name="_xlnm.Print_Area" localSheetId="8">BPS!$A$1:$F$48</definedName>
    <definedName name="_xlnm.Print_Area" localSheetId="13">'Grafik IKM 2012'!$B$2:$K$5</definedName>
    <definedName name="_xlnm.Print_Area" localSheetId="11">'Grafik Naker'!$A$1:$M$24</definedName>
    <definedName name="_xlnm.Print_Area" localSheetId="10">'Grafik Unit'!$A$1:$M$24</definedName>
    <definedName name="_xlnm.Print_Area" localSheetId="0">Kakap!$A$1:$M$65</definedName>
    <definedName name="_xlnm.Print_Area" localSheetId="19">'Kec.Kubu OK'!$A$1:$M$20</definedName>
    <definedName name="_xlnm.Print_Area" localSheetId="30">KMB!$A$1:$N$19</definedName>
    <definedName name="_xlnm.Print_Area" localSheetId="23">'Kuala mandor B'!$A$1:$M$600</definedName>
    <definedName name="_xlnm.Print_Area" localSheetId="2">Kubu!$A$1:$O$30</definedName>
    <definedName name="_xlnm.Print_Area" localSheetId="29">'Kubu OK Print'!$A$1:$N$26</definedName>
    <definedName name="_xlnm.Print_Area" localSheetId="4">Rasau!$A$1:$M$53</definedName>
    <definedName name="_xlnm.Print_Area" localSheetId="18">'Rasau Jaya OK'!$A$1:$M$206</definedName>
    <definedName name="_xlnm.Print_Area" localSheetId="14">'Rasau Jaya_OK'!$A$1:$N$192</definedName>
    <definedName name="_xlnm.Print_Area" localSheetId="9">Rekap!$A$1:$I$100</definedName>
    <definedName name="_xlnm.Print_Area" localSheetId="1">'S. Raya'!$A$1:$M$102</definedName>
    <definedName name="_xlnm.Print_Area" localSheetId="16">'Sungai Ambawang OK'!$A$1:$M$150</definedName>
    <definedName name="_xlnm.Print_Area" localSheetId="17">'Sungai Kakap OK'!$A$1:$M$64</definedName>
    <definedName name="_xlnm.Print_Area" localSheetId="24">'Sungai Kakap_OK Print'!$A$1:$M$99</definedName>
    <definedName name="_xlnm.Print_Area" localSheetId="15">'Sungai Raya OK'!$A$1:$M$201</definedName>
    <definedName name="_xlnm.Print_Area" localSheetId="12">'Sungai Raya_OK Print'!$A$1:$N$228</definedName>
    <definedName name="_xlnm.Print_Area" localSheetId="20">'Teluk Pakedai OK'!$A$1:$M$41</definedName>
    <definedName name="_xlnm.Print_Area" localSheetId="27">'Teluk Pakedai_OK Print'!$A$1:$N$47</definedName>
    <definedName name="_xlnm.Print_Area" localSheetId="22">Terentang!$A$1:$M$600</definedName>
    <definedName name="_xlnm.Print_Area" localSheetId="28">'Terentang_OK Print'!$A$1:$N$22</definedName>
    <definedName name="_xlnm.Print_Area" localSheetId="6">'tlk pakedai'!$A$1:$O$16</definedName>
    <definedName name="_xlnm.Print_Titles" localSheetId="25">'Ambawang_OK Print'!$6:$9</definedName>
    <definedName name="_xlnm.Print_Titles" localSheetId="5">Batam!$7:$11</definedName>
    <definedName name="_xlnm.Print_Titles" localSheetId="21">'Batu Ampar OK'!$6:$10</definedName>
    <definedName name="_xlnm.Print_Titles" localSheetId="26">'Batu Ampar_OK Print'!$6:$9</definedName>
    <definedName name="_xlnm.Print_Titles" localSheetId="0">Kakap!$7:$11</definedName>
    <definedName name="_xlnm.Print_Titles" localSheetId="19">'Kec.Kubu OK'!$6:$10</definedName>
    <definedName name="_xlnm.Print_Titles" localSheetId="30">KMB!$6:$9</definedName>
    <definedName name="_xlnm.Print_Titles" localSheetId="23">'Kuala mandor B'!$6:$10</definedName>
    <definedName name="_xlnm.Print_Titles" localSheetId="29">'Kubu OK Print'!$6:$9</definedName>
    <definedName name="_xlnm.Print_Titles" localSheetId="18">'Rasau Jaya OK'!$6:$10</definedName>
    <definedName name="_xlnm.Print_Titles" localSheetId="14">'Rasau Jaya_OK'!$6:$9</definedName>
    <definedName name="_xlnm.Print_Titles" localSheetId="9">Rekap!$7:$11</definedName>
    <definedName name="_xlnm.Print_Titles" localSheetId="1">'S. Raya'!$7:$11</definedName>
    <definedName name="_xlnm.Print_Titles" localSheetId="16">'Sungai Ambawang OK'!$6:$10</definedName>
    <definedName name="_xlnm.Print_Titles" localSheetId="17">'Sungai Kakap OK'!$6:$10</definedName>
    <definedName name="_xlnm.Print_Titles" localSheetId="24">'Sungai Kakap_OK Print'!$7:$10</definedName>
    <definedName name="_xlnm.Print_Titles" localSheetId="15">'Sungai Raya OK'!$6:$10</definedName>
    <definedName name="_xlnm.Print_Titles" localSheetId="12">'Sungai Raya_OK Print'!$6:$9</definedName>
    <definedName name="_xlnm.Print_Titles" localSheetId="20">'Teluk Pakedai OK'!$6:$10</definedName>
    <definedName name="_xlnm.Print_Titles" localSheetId="27">'Teluk Pakedai_OK Print'!$6:$9</definedName>
    <definedName name="_xlnm.Print_Titles" localSheetId="22">Terentang!$6:$10</definedName>
    <definedName name="_xlnm.Print_Titles" localSheetId="28">'Terentang_OK Print'!$6:$9</definedName>
  </definedNames>
  <calcPr calcId="152511" concurrentCalc="0"/>
</workbook>
</file>

<file path=xl/calcChain.xml><?xml version="1.0" encoding="utf-8"?>
<calcChain xmlns="http://schemas.openxmlformats.org/spreadsheetml/2006/main">
  <c r="H12" i="28" l="1"/>
  <c r="H11" i="28"/>
  <c r="E8" i="39"/>
  <c r="L8" i="39"/>
  <c r="E14" i="31"/>
  <c r="H146" i="21"/>
  <c r="H145" i="21"/>
  <c r="C9" i="39"/>
  <c r="L9" i="39"/>
  <c r="E15" i="31"/>
  <c r="H159" i="21"/>
  <c r="H158" i="21"/>
  <c r="C13" i="39"/>
  <c r="L13" i="39"/>
  <c r="E19" i="31"/>
  <c r="H175" i="21"/>
  <c r="H174" i="21"/>
  <c r="C17" i="39"/>
  <c r="L17" i="39"/>
  <c r="E23" i="31"/>
  <c r="L20" i="39"/>
  <c r="E26" i="31"/>
  <c r="H205" i="21"/>
  <c r="H208" i="21"/>
  <c r="H204" i="21"/>
  <c r="C22" i="39"/>
  <c r="H189" i="22"/>
  <c r="H188" i="22"/>
  <c r="D22" i="39"/>
  <c r="H21" i="28"/>
  <c r="H20" i="28"/>
  <c r="E22" i="39"/>
  <c r="H48" i="25"/>
  <c r="H47" i="25"/>
  <c r="I22" i="39"/>
  <c r="H93" i="24"/>
  <c r="H92" i="24"/>
  <c r="J22" i="39"/>
  <c r="H45" i="27"/>
  <c r="H44" i="27"/>
  <c r="K22" i="39"/>
  <c r="L22" i="39"/>
  <c r="E28" i="31"/>
  <c r="H39" i="27"/>
  <c r="H38" i="27"/>
  <c r="K10" i="39"/>
  <c r="H11" i="27"/>
  <c r="H30" i="27"/>
  <c r="H33" i="27"/>
  <c r="H10" i="27"/>
  <c r="K6" i="39"/>
  <c r="H73" i="24"/>
  <c r="H76" i="24"/>
  <c r="H72" i="24"/>
  <c r="J14" i="39"/>
  <c r="H13" i="24"/>
  <c r="H18" i="24"/>
  <c r="H27" i="24"/>
  <c r="H31" i="24"/>
  <c r="H38" i="24"/>
  <c r="H69" i="24"/>
  <c r="H41" i="24"/>
  <c r="H63" i="24"/>
  <c r="H66" i="24"/>
  <c r="H12" i="24"/>
  <c r="J6" i="39"/>
  <c r="H80" i="24"/>
  <c r="H79" i="24"/>
  <c r="J16" i="39"/>
  <c r="H84" i="24"/>
  <c r="H83" i="24"/>
  <c r="J21" i="39"/>
  <c r="J24" i="39"/>
  <c r="H12" i="34"/>
  <c r="H11" i="34"/>
  <c r="H12" i="39"/>
  <c r="H42" i="25"/>
  <c r="H41" i="25"/>
  <c r="I7" i="39"/>
  <c r="H11" i="25"/>
  <c r="H34" i="25"/>
  <c r="H25" i="25"/>
  <c r="H10" i="25"/>
  <c r="I6" i="39"/>
  <c r="H11" i="26"/>
  <c r="H18" i="26"/>
  <c r="H10" i="26"/>
  <c r="F6" i="39"/>
  <c r="F24" i="39"/>
  <c r="H17" i="28"/>
  <c r="H16" i="28"/>
  <c r="E12" i="39"/>
  <c r="E24" i="39"/>
  <c r="Q8" i="39"/>
  <c r="H166" i="22"/>
  <c r="H165" i="22"/>
  <c r="D21" i="39"/>
  <c r="H157" i="22"/>
  <c r="H156" i="22"/>
  <c r="D12" i="39"/>
  <c r="H147" i="22"/>
  <c r="H146" i="22"/>
  <c r="D10" i="39"/>
  <c r="H138" i="22"/>
  <c r="H137" i="22"/>
  <c r="D7" i="39"/>
  <c r="H12" i="22"/>
  <c r="H19" i="22"/>
  <c r="H52" i="22"/>
  <c r="H62" i="22"/>
  <c r="H65" i="22"/>
  <c r="H70" i="22"/>
  <c r="H75" i="22"/>
  <c r="H79" i="22"/>
  <c r="H82" i="22"/>
  <c r="H11" i="22"/>
  <c r="D6" i="39"/>
  <c r="H132" i="21"/>
  <c r="H136" i="21"/>
  <c r="H140" i="21"/>
  <c r="H130" i="21"/>
  <c r="C7" i="39"/>
  <c r="H11" i="21"/>
  <c r="H16" i="21"/>
  <c r="H26" i="21"/>
  <c r="H38" i="21"/>
  <c r="H44" i="21"/>
  <c r="H48" i="21"/>
  <c r="H68" i="21"/>
  <c r="H71" i="21"/>
  <c r="H75" i="21"/>
  <c r="H79" i="21"/>
  <c r="H85" i="21"/>
  <c r="H90" i="21"/>
  <c r="H95" i="21"/>
  <c r="H35" i="21"/>
  <c r="H10" i="21"/>
  <c r="C6" i="39"/>
  <c r="H224" i="21"/>
  <c r="H223" i="21"/>
  <c r="C23" i="39"/>
  <c r="H196" i="21"/>
  <c r="C21" i="39"/>
  <c r="H189" i="21"/>
  <c r="H188" i="21"/>
  <c r="C19" i="39"/>
  <c r="H179" i="21"/>
  <c r="H178" i="21"/>
  <c r="C18" i="39"/>
  <c r="H171" i="21"/>
  <c r="H170" i="21"/>
  <c r="C16" i="39"/>
  <c r="L16" i="39"/>
  <c r="H150" i="21"/>
  <c r="H149" i="21"/>
  <c r="C12" i="39"/>
  <c r="Q20" i="39"/>
  <c r="Q13" i="39"/>
  <c r="H24" i="39"/>
  <c r="F87" i="11"/>
  <c r="F26" i="31"/>
  <c r="I175" i="21"/>
  <c r="F77" i="11"/>
  <c r="F76" i="11"/>
  <c r="F23" i="31"/>
  <c r="I159" i="21"/>
  <c r="F61" i="11"/>
  <c r="F60" i="11"/>
  <c r="F19" i="31"/>
  <c r="I12" i="28"/>
  <c r="F40" i="11"/>
  <c r="F39" i="11"/>
  <c r="F14" i="31"/>
  <c r="O12" i="28"/>
  <c r="P11" i="28"/>
  <c r="E8" i="30"/>
  <c r="L8" i="30"/>
  <c r="D14" i="31"/>
  <c r="C9" i="30"/>
  <c r="D9" i="30"/>
  <c r="L9" i="30"/>
  <c r="D15" i="31"/>
  <c r="C13" i="30"/>
  <c r="L13" i="30"/>
  <c r="D19" i="31"/>
  <c r="C17" i="30"/>
  <c r="L17" i="30"/>
  <c r="D23" i="31"/>
  <c r="L20" i="30"/>
  <c r="D26" i="31"/>
  <c r="Q9" i="30"/>
  <c r="O18" i="24"/>
  <c r="O11" i="27"/>
  <c r="D16" i="11"/>
  <c r="O21" i="28"/>
  <c r="P20" i="28"/>
  <c r="E22" i="30"/>
  <c r="O17" i="28"/>
  <c r="P16" i="28"/>
  <c r="E12" i="30"/>
  <c r="E24" i="30"/>
  <c r="O18" i="26"/>
  <c r="P10" i="26"/>
  <c r="F6" i="30"/>
  <c r="F24" i="30"/>
  <c r="O45" i="27"/>
  <c r="P44" i="27"/>
  <c r="K22" i="30"/>
  <c r="O39" i="27"/>
  <c r="P38" i="27"/>
  <c r="K10" i="30"/>
  <c r="O30" i="27"/>
  <c r="O33" i="27"/>
  <c r="P10" i="27"/>
  <c r="K6" i="30"/>
  <c r="K4" i="29"/>
  <c r="O48" i="25"/>
  <c r="P47" i="25"/>
  <c r="I22" i="30"/>
  <c r="O42" i="25"/>
  <c r="P41" i="25"/>
  <c r="I7" i="30"/>
  <c r="O11" i="25"/>
  <c r="O25" i="25"/>
  <c r="O34" i="25"/>
  <c r="P10" i="25"/>
  <c r="I6" i="30"/>
  <c r="P129" i="23"/>
  <c r="G19" i="30"/>
  <c r="O189" i="21"/>
  <c r="P188" i="21"/>
  <c r="C19" i="30"/>
  <c r="L19" i="30"/>
  <c r="P62" i="23"/>
  <c r="G11" i="30"/>
  <c r="L11" i="30"/>
  <c r="O12" i="34"/>
  <c r="P11" i="34"/>
  <c r="H12" i="30"/>
  <c r="H4" i="29"/>
  <c r="G58" i="11"/>
  <c r="L12" i="34"/>
  <c r="K208" i="21"/>
  <c r="K45" i="27"/>
  <c r="G95" i="11"/>
  <c r="K20" i="28"/>
  <c r="K150" i="21"/>
  <c r="G56" i="11"/>
  <c r="K12" i="28"/>
  <c r="G40" i="11"/>
  <c r="O208" i="21"/>
  <c r="O93" i="24"/>
  <c r="D95" i="11"/>
  <c r="O205" i="21"/>
  <c r="D94" i="11"/>
  <c r="D93" i="11"/>
  <c r="O26" i="28"/>
  <c r="I11" i="28"/>
  <c r="I17" i="28"/>
  <c r="I16" i="28"/>
  <c r="I21" i="28"/>
  <c r="I26" i="28"/>
  <c r="H26" i="28"/>
  <c r="I20" i="28"/>
  <c r="K18" i="26"/>
  <c r="K11" i="26"/>
  <c r="K27" i="24"/>
  <c r="K30" i="27"/>
  <c r="G17" i="11"/>
  <c r="K18" i="24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11" i="27"/>
  <c r="G16" i="11"/>
  <c r="K39" i="27"/>
  <c r="K33" i="27"/>
  <c r="K42" i="25"/>
  <c r="G35" i="11"/>
  <c r="K38" i="21"/>
  <c r="K38" i="24"/>
  <c r="K34" i="25"/>
  <c r="G20" i="11"/>
  <c r="K58" i="21"/>
  <c r="K63" i="21"/>
  <c r="K65" i="21"/>
  <c r="K66" i="21"/>
  <c r="K48" i="21"/>
  <c r="G25" i="11"/>
  <c r="K13" i="21"/>
  <c r="K14" i="21"/>
  <c r="K11" i="21"/>
  <c r="K14" i="24"/>
  <c r="K15" i="24"/>
  <c r="K16" i="24"/>
  <c r="K13" i="24"/>
  <c r="K11" i="25"/>
  <c r="G13" i="11"/>
  <c r="P19" i="34"/>
  <c r="O19" i="34"/>
  <c r="I150" i="21"/>
  <c r="F56" i="11"/>
  <c r="E40" i="11"/>
  <c r="E39" i="11"/>
  <c r="D40" i="11"/>
  <c r="D39" i="11"/>
  <c r="I11" i="26"/>
  <c r="I18" i="26"/>
  <c r="I10" i="26"/>
  <c r="I22" i="26"/>
  <c r="O21" i="23"/>
  <c r="D23" i="11"/>
  <c r="P22" i="26"/>
  <c r="O22" i="26"/>
  <c r="P147" i="22"/>
  <c r="D46" i="11"/>
  <c r="D45" i="11"/>
  <c r="P62" i="22"/>
  <c r="O27" i="24"/>
  <c r="D17" i="11"/>
  <c r="I208" i="21"/>
  <c r="I189" i="22"/>
  <c r="I93" i="24"/>
  <c r="I45" i="27"/>
  <c r="F95" i="11"/>
  <c r="I27" i="24"/>
  <c r="I30" i="27"/>
  <c r="F17" i="11"/>
  <c r="I18" i="24"/>
  <c r="I11" i="27"/>
  <c r="F16" i="11"/>
  <c r="E17" i="11"/>
  <c r="E16" i="11"/>
  <c r="P47" i="27"/>
  <c r="I11" i="25"/>
  <c r="I34" i="25"/>
  <c r="I10" i="25"/>
  <c r="I42" i="25"/>
  <c r="I41" i="25"/>
  <c r="I51" i="25"/>
  <c r="I132" i="21"/>
  <c r="F35" i="11"/>
  <c r="I38" i="21"/>
  <c r="I38" i="24"/>
  <c r="F20" i="11"/>
  <c r="I13" i="21"/>
  <c r="I14" i="21"/>
  <c r="I11" i="21"/>
  <c r="I13" i="22"/>
  <c r="I14" i="22"/>
  <c r="I15" i="22"/>
  <c r="I17" i="22"/>
  <c r="I12" i="22"/>
  <c r="I14" i="24"/>
  <c r="I15" i="24"/>
  <c r="I16" i="24"/>
  <c r="I13" i="24"/>
  <c r="F13" i="11"/>
  <c r="H51" i="25"/>
  <c r="E35" i="11"/>
  <c r="E20" i="11"/>
  <c r="E13" i="11"/>
  <c r="O132" i="21"/>
  <c r="D35" i="11"/>
  <c r="P51" i="25"/>
  <c r="O51" i="25"/>
  <c r="O38" i="21"/>
  <c r="D20" i="11"/>
  <c r="O11" i="21"/>
  <c r="P12" i="22"/>
  <c r="O13" i="24"/>
  <c r="D13" i="11"/>
  <c r="G55" i="11"/>
  <c r="K63" i="23"/>
  <c r="G49" i="11"/>
  <c r="G48" i="11"/>
  <c r="K134" i="23"/>
  <c r="K196" i="21"/>
  <c r="K84" i="24"/>
  <c r="G91" i="11"/>
  <c r="K59" i="23"/>
  <c r="G46" i="11"/>
  <c r="K52" i="23"/>
  <c r="K136" i="21"/>
  <c r="G36" i="11"/>
  <c r="I67" i="23"/>
  <c r="F54" i="11"/>
  <c r="I63" i="23"/>
  <c r="F49" i="11"/>
  <c r="F48" i="11"/>
  <c r="F17" i="31"/>
  <c r="G67" i="11"/>
  <c r="E68" i="11"/>
  <c r="O224" i="21"/>
  <c r="D98" i="11"/>
  <c r="D97" i="11"/>
  <c r="D84" i="11"/>
  <c r="D85" i="11"/>
  <c r="D83" i="11"/>
  <c r="D69" i="11"/>
  <c r="D68" i="11"/>
  <c r="D57" i="11"/>
  <c r="D55" i="11"/>
  <c r="D49" i="11"/>
  <c r="D48" i="11"/>
  <c r="O12" i="23"/>
  <c r="D21" i="11"/>
  <c r="P108" i="23"/>
  <c r="G15" i="30"/>
  <c r="L15" i="30"/>
  <c r="P138" i="23"/>
  <c r="G23" i="30"/>
  <c r="P223" i="21"/>
  <c r="C23" i="30"/>
  <c r="L23" i="30"/>
  <c r="O116" i="23"/>
  <c r="P115" i="23"/>
  <c r="G18" i="30"/>
  <c r="O179" i="21"/>
  <c r="P178" i="21"/>
  <c r="C18" i="30"/>
  <c r="L18" i="30"/>
  <c r="P58" i="23"/>
  <c r="G10" i="30"/>
  <c r="Q146" i="22"/>
  <c r="D10" i="30"/>
  <c r="L10" i="30"/>
  <c r="O45" i="23"/>
  <c r="O95" i="21"/>
  <c r="P82" i="22"/>
  <c r="D32" i="11"/>
  <c r="O41" i="23"/>
  <c r="O48" i="21"/>
  <c r="P70" i="22"/>
  <c r="O41" i="24"/>
  <c r="D25" i="11"/>
  <c r="I103" i="23"/>
  <c r="I12" i="34"/>
  <c r="F58" i="11"/>
  <c r="H103" i="23"/>
  <c r="E58" i="11"/>
  <c r="K67" i="23"/>
  <c r="G54" i="11"/>
  <c r="H67" i="23"/>
  <c r="E54" i="11"/>
  <c r="H97" i="23"/>
  <c r="E55" i="11"/>
  <c r="E56" i="11"/>
  <c r="H100" i="23"/>
  <c r="E57" i="11"/>
  <c r="E51" i="11"/>
  <c r="H45" i="23"/>
  <c r="E32" i="11"/>
  <c r="I41" i="23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5" i="21"/>
  <c r="I66" i="21"/>
  <c r="I48" i="21"/>
  <c r="I72" i="22"/>
  <c r="I73" i="22"/>
  <c r="I70" i="22"/>
  <c r="I41" i="24"/>
  <c r="F25" i="11"/>
  <c r="H41" i="23"/>
  <c r="E25" i="11"/>
  <c r="K21" i="23"/>
  <c r="G23" i="11"/>
  <c r="K12" i="23"/>
  <c r="G21" i="11"/>
  <c r="I12" i="23"/>
  <c r="H12" i="23"/>
  <c r="E21" i="11"/>
  <c r="K76" i="24"/>
  <c r="G65" i="11"/>
  <c r="K73" i="24"/>
  <c r="G64" i="11"/>
  <c r="K85" i="21"/>
  <c r="K66" i="24"/>
  <c r="G29" i="11"/>
  <c r="K70" i="24"/>
  <c r="K69" i="24"/>
  <c r="K90" i="21"/>
  <c r="I63" i="24"/>
  <c r="G30" i="11"/>
  <c r="K31" i="24"/>
  <c r="G19" i="11"/>
  <c r="I31" i="24"/>
  <c r="I70" i="24"/>
  <c r="I69" i="24"/>
  <c r="I12" i="24"/>
  <c r="I171" i="21"/>
  <c r="I80" i="24"/>
  <c r="F72" i="11"/>
  <c r="F71" i="11"/>
  <c r="F22" i="31"/>
  <c r="I76" i="24"/>
  <c r="F65" i="11"/>
  <c r="I73" i="24"/>
  <c r="F64" i="11"/>
  <c r="F63" i="11"/>
  <c r="F20" i="31"/>
  <c r="I90" i="21"/>
  <c r="F30" i="11"/>
  <c r="I92" i="24"/>
  <c r="I72" i="24"/>
  <c r="I79" i="24"/>
  <c r="I84" i="24"/>
  <c r="I83" i="24"/>
  <c r="I99" i="24"/>
  <c r="F19" i="11"/>
  <c r="K63" i="24"/>
  <c r="O31" i="24"/>
  <c r="O63" i="24"/>
  <c r="O66" i="24"/>
  <c r="O73" i="24"/>
  <c r="O76" i="24"/>
  <c r="O80" i="24"/>
  <c r="O84" i="24"/>
  <c r="O99" i="24"/>
  <c r="E72" i="11"/>
  <c r="E71" i="11"/>
  <c r="E65" i="11"/>
  <c r="E64" i="11"/>
  <c r="E63" i="11"/>
  <c r="E29" i="11"/>
  <c r="E30" i="11"/>
  <c r="E19" i="11"/>
  <c r="O171" i="21"/>
  <c r="D72" i="11"/>
  <c r="D71" i="11"/>
  <c r="D65" i="11"/>
  <c r="D64" i="11"/>
  <c r="D63" i="11"/>
  <c r="O90" i="21"/>
  <c r="D30" i="11"/>
  <c r="O85" i="21"/>
  <c r="D29" i="11"/>
  <c r="D19" i="11"/>
  <c r="P12" i="24"/>
  <c r="P72" i="24"/>
  <c r="P79" i="24"/>
  <c r="P83" i="24"/>
  <c r="P92" i="24"/>
  <c r="P99" i="24"/>
  <c r="J22" i="30"/>
  <c r="J21" i="30"/>
  <c r="J16" i="30"/>
  <c r="P170" i="21"/>
  <c r="C16" i="30"/>
  <c r="L16" i="30"/>
  <c r="J14" i="30"/>
  <c r="L14" i="30"/>
  <c r="J6" i="30"/>
  <c r="I138" i="22"/>
  <c r="F37" i="11"/>
  <c r="I85" i="21"/>
  <c r="I79" i="22"/>
  <c r="F29" i="11"/>
  <c r="I68" i="21"/>
  <c r="I75" i="22"/>
  <c r="F26" i="11"/>
  <c r="I65" i="22"/>
  <c r="F22" i="11"/>
  <c r="E26" i="11"/>
  <c r="E22" i="11"/>
  <c r="P19" i="22"/>
  <c r="P52" i="22"/>
  <c r="P65" i="22"/>
  <c r="Q11" i="22"/>
  <c r="D22" i="11"/>
  <c r="Q188" i="22"/>
  <c r="D22" i="30"/>
  <c r="P166" i="22"/>
  <c r="Q165" i="22"/>
  <c r="D21" i="30"/>
  <c r="P157" i="22"/>
  <c r="Q156" i="22"/>
  <c r="D12" i="30"/>
  <c r="P138" i="22"/>
  <c r="Q137" i="22"/>
  <c r="D7" i="30"/>
  <c r="D6" i="30"/>
  <c r="Q192" i="22"/>
  <c r="K224" i="21"/>
  <c r="G98" i="11"/>
  <c r="G85" i="11"/>
  <c r="K179" i="21"/>
  <c r="G81" i="11"/>
  <c r="G72" i="11"/>
  <c r="K159" i="21"/>
  <c r="G61" i="11"/>
  <c r="K75" i="21"/>
  <c r="G31" i="11"/>
  <c r="K44" i="21"/>
  <c r="G24" i="11"/>
  <c r="J224" i="21"/>
  <c r="J223" i="21"/>
  <c r="K223" i="21"/>
  <c r="J208" i="21"/>
  <c r="J205" i="21"/>
  <c r="J204" i="21"/>
  <c r="K205" i="21"/>
  <c r="G94" i="11"/>
  <c r="K189" i="21"/>
  <c r="J188" i="21"/>
  <c r="K188" i="21"/>
  <c r="K178" i="21"/>
  <c r="K175" i="21"/>
  <c r="G77" i="11"/>
  <c r="K171" i="21"/>
  <c r="K170" i="21"/>
  <c r="K158" i="21"/>
  <c r="K146" i="21"/>
  <c r="G43" i="11"/>
  <c r="K145" i="21"/>
  <c r="K140" i="21"/>
  <c r="G37" i="11"/>
  <c r="L130" i="21"/>
  <c r="K130" i="21"/>
  <c r="K80" i="21"/>
  <c r="K81" i="21"/>
  <c r="K82" i="21"/>
  <c r="K83" i="21"/>
  <c r="K79" i="21"/>
  <c r="G28" i="11"/>
  <c r="I75" i="21"/>
  <c r="K71" i="21"/>
  <c r="K68" i="21"/>
  <c r="G26" i="11"/>
  <c r="I205" i="21"/>
  <c r="F94" i="11"/>
  <c r="I179" i="21"/>
  <c r="F81" i="11"/>
  <c r="F80" i="11"/>
  <c r="F24" i="31"/>
  <c r="I146" i="21"/>
  <c r="F43" i="11"/>
  <c r="I35" i="21"/>
  <c r="F18" i="11"/>
  <c r="E85" i="11"/>
  <c r="E61" i="11"/>
  <c r="E60" i="11"/>
  <c r="E28" i="11"/>
  <c r="E18" i="11"/>
  <c r="I204" i="21"/>
  <c r="I178" i="21"/>
  <c r="I170" i="21"/>
  <c r="O159" i="21"/>
  <c r="D61" i="11"/>
  <c r="D60" i="11"/>
  <c r="O146" i="21"/>
  <c r="D43" i="11"/>
  <c r="D42" i="11"/>
  <c r="O79" i="21"/>
  <c r="D28" i="11"/>
  <c r="O71" i="21"/>
  <c r="D27" i="11"/>
  <c r="O44" i="21"/>
  <c r="D24" i="11"/>
  <c r="O193" i="21"/>
  <c r="P192" i="21"/>
  <c r="C12" i="30"/>
  <c r="E31" i="11"/>
  <c r="E14" i="11"/>
  <c r="O103" i="23"/>
  <c r="D58" i="11"/>
  <c r="I11" i="34"/>
  <c r="H19" i="34"/>
  <c r="H22" i="26"/>
  <c r="I33" i="27"/>
  <c r="I10" i="27"/>
  <c r="I39" i="27"/>
  <c r="I38" i="27"/>
  <c r="I44" i="27"/>
  <c r="H47" i="27"/>
  <c r="I47" i="27"/>
  <c r="G66" i="24"/>
  <c r="H21" i="23"/>
  <c r="E23" i="11"/>
  <c r="I21" i="23"/>
  <c r="F23" i="11"/>
  <c r="I46" i="23"/>
  <c r="I45" i="23"/>
  <c r="I96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6" i="21"/>
  <c r="I127" i="21"/>
  <c r="I95" i="21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9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82" i="22"/>
  <c r="F32" i="11"/>
  <c r="K46" i="23"/>
  <c r="K47" i="23"/>
  <c r="K45" i="23"/>
  <c r="K96" i="21"/>
  <c r="K97" i="21"/>
  <c r="K98" i="21"/>
  <c r="K99" i="21"/>
  <c r="K101" i="21"/>
  <c r="K102" i="21"/>
  <c r="K103" i="21"/>
  <c r="K104" i="21"/>
  <c r="K105" i="21"/>
  <c r="K106" i="21"/>
  <c r="K107" i="21"/>
  <c r="K108" i="21"/>
  <c r="K109" i="21"/>
  <c r="K110" i="21"/>
  <c r="K111" i="21"/>
  <c r="K112" i="21"/>
  <c r="K113" i="21"/>
  <c r="K114" i="21"/>
  <c r="K115" i="21"/>
  <c r="K116" i="21"/>
  <c r="K117" i="21"/>
  <c r="K118" i="21"/>
  <c r="K119" i="21"/>
  <c r="K120" i="21"/>
  <c r="K121" i="21"/>
  <c r="K122" i="21"/>
  <c r="K123" i="21"/>
  <c r="K126" i="21"/>
  <c r="K127" i="21"/>
  <c r="K95" i="21"/>
  <c r="G32" i="11"/>
  <c r="H52" i="23"/>
  <c r="E36" i="11"/>
  <c r="E37" i="11"/>
  <c r="E34" i="11"/>
  <c r="I52" i="23"/>
  <c r="I136" i="21"/>
  <c r="F36" i="11"/>
  <c r="F34" i="11"/>
  <c r="F13" i="31"/>
  <c r="O52" i="23"/>
  <c r="O136" i="21"/>
  <c r="D36" i="11"/>
  <c r="O140" i="21"/>
  <c r="D37" i="11"/>
  <c r="D34" i="11"/>
  <c r="H59" i="23"/>
  <c r="E46" i="11"/>
  <c r="E45" i="11"/>
  <c r="I59" i="23"/>
  <c r="I147" i="22"/>
  <c r="F46" i="11"/>
  <c r="F45" i="11"/>
  <c r="F16" i="31"/>
  <c r="I62" i="23"/>
  <c r="H63" i="23"/>
  <c r="H62" i="23"/>
  <c r="G11" i="39"/>
  <c r="L11" i="39"/>
  <c r="O67" i="23"/>
  <c r="D54" i="11"/>
  <c r="I97" i="23"/>
  <c r="F55" i="11"/>
  <c r="I100" i="23"/>
  <c r="I66" i="23"/>
  <c r="H109" i="23"/>
  <c r="H112" i="23"/>
  <c r="H108" i="23"/>
  <c r="G15" i="39"/>
  <c r="L15" i="39"/>
  <c r="I109" i="23"/>
  <c r="F68" i="11"/>
  <c r="F67" i="11"/>
  <c r="F21" i="31"/>
  <c r="I112" i="23"/>
  <c r="I108" i="23"/>
  <c r="E69" i="11"/>
  <c r="H116" i="23"/>
  <c r="E81" i="11"/>
  <c r="E80" i="11"/>
  <c r="I116" i="23"/>
  <c r="I115" i="23"/>
  <c r="H130" i="23"/>
  <c r="H129" i="23"/>
  <c r="G19" i="39"/>
  <c r="L19" i="39"/>
  <c r="I130" i="23"/>
  <c r="F84" i="11"/>
  <c r="I189" i="21"/>
  <c r="F85" i="11"/>
  <c r="F83" i="11"/>
  <c r="F25" i="31"/>
  <c r="K130" i="23"/>
  <c r="G84" i="11"/>
  <c r="K129" i="23"/>
  <c r="H134" i="23"/>
  <c r="H133" i="23"/>
  <c r="G21" i="39"/>
  <c r="L21" i="39"/>
  <c r="E27" i="31"/>
  <c r="I134" i="23"/>
  <c r="I196" i="21"/>
  <c r="I166" i="22"/>
  <c r="F91" i="11"/>
  <c r="F90" i="11"/>
  <c r="F27" i="31"/>
  <c r="I133" i="23"/>
  <c r="O134" i="23"/>
  <c r="O196" i="21"/>
  <c r="D91" i="11"/>
  <c r="D90" i="11"/>
  <c r="H139" i="23"/>
  <c r="E98" i="11"/>
  <c r="E97" i="11"/>
  <c r="I139" i="23"/>
  <c r="I224" i="21"/>
  <c r="F98" i="11"/>
  <c r="F97" i="11"/>
  <c r="F29" i="31"/>
  <c r="G13" i="18"/>
  <c r="G39" i="18"/>
  <c r="G78" i="18"/>
  <c r="G95" i="18"/>
  <c r="G120" i="18"/>
  <c r="G126" i="18"/>
  <c r="G132" i="18"/>
  <c r="G160" i="18"/>
  <c r="G180" i="18"/>
  <c r="G228" i="18"/>
  <c r="G234" i="18"/>
  <c r="G240" i="18"/>
  <c r="G245" i="18"/>
  <c r="G11" i="18"/>
  <c r="H13" i="18"/>
  <c r="H39" i="18"/>
  <c r="H78" i="18"/>
  <c r="H95" i="18"/>
  <c r="H120" i="18"/>
  <c r="H126" i="18"/>
  <c r="H132" i="18"/>
  <c r="H160" i="18"/>
  <c r="H180" i="18"/>
  <c r="H228" i="18"/>
  <c r="H234" i="18"/>
  <c r="H245" i="18"/>
  <c r="H11" i="18"/>
  <c r="J13" i="18"/>
  <c r="J78" i="18"/>
  <c r="K78" i="18"/>
  <c r="J120" i="18"/>
  <c r="J132" i="18"/>
  <c r="K132" i="18"/>
  <c r="G144" i="18"/>
  <c r="H144" i="18"/>
  <c r="G155" i="18"/>
  <c r="H155" i="18"/>
  <c r="J160" i="18"/>
  <c r="G216" i="18"/>
  <c r="G183" i="18"/>
  <c r="H216" i="18"/>
  <c r="H183" i="18"/>
  <c r="G221" i="18"/>
  <c r="H221" i="18"/>
  <c r="G225" i="18"/>
  <c r="H225" i="18"/>
  <c r="J245" i="18"/>
  <c r="K245" i="18"/>
  <c r="G376" i="18"/>
  <c r="G381" i="18"/>
  <c r="G374" i="18"/>
  <c r="H376" i="18"/>
  <c r="H381" i="18"/>
  <c r="H374" i="18"/>
  <c r="J377" i="18"/>
  <c r="J378" i="18"/>
  <c r="J376" i="18"/>
  <c r="J374" i="18"/>
  <c r="K376" i="18"/>
  <c r="K374" i="18"/>
  <c r="G389" i="18"/>
  <c r="H389" i="18"/>
  <c r="G404" i="18"/>
  <c r="G402" i="18"/>
  <c r="H404" i="18"/>
  <c r="H402" i="18"/>
  <c r="J404" i="18"/>
  <c r="J402" i="18"/>
  <c r="K402" i="18"/>
  <c r="G410" i="18"/>
  <c r="H410" i="18"/>
  <c r="J411" i="18"/>
  <c r="J412" i="18"/>
  <c r="G425" i="18"/>
  <c r="G423" i="18"/>
  <c r="H425" i="18"/>
  <c r="H423" i="18"/>
  <c r="J423" i="18"/>
  <c r="K423" i="18"/>
  <c r="G431" i="18"/>
  <c r="H431" i="18"/>
  <c r="J431" i="18"/>
  <c r="G483" i="18"/>
  <c r="H483" i="18"/>
  <c r="G486" i="18"/>
  <c r="H486" i="18"/>
  <c r="J486" i="18"/>
  <c r="G494" i="18"/>
  <c r="H494" i="18"/>
  <c r="G497" i="18"/>
  <c r="H497" i="18"/>
  <c r="G508" i="18"/>
  <c r="G506" i="18"/>
  <c r="H508" i="18"/>
  <c r="H506" i="18"/>
  <c r="J508" i="18"/>
  <c r="J506" i="18"/>
  <c r="K506" i="18"/>
  <c r="G522" i="18"/>
  <c r="G525" i="18"/>
  <c r="G520" i="18"/>
  <c r="H522" i="18"/>
  <c r="H525" i="18"/>
  <c r="H520" i="18"/>
  <c r="G530" i="18"/>
  <c r="H530" i="18"/>
  <c r="G533" i="18"/>
  <c r="H533" i="18"/>
  <c r="G540" i="18"/>
  <c r="H540" i="18"/>
  <c r="G553" i="18"/>
  <c r="H553" i="18"/>
  <c r="G558" i="18"/>
  <c r="G556" i="18"/>
  <c r="H558" i="18"/>
  <c r="H556" i="18"/>
  <c r="J558" i="18"/>
  <c r="J556" i="18"/>
  <c r="K556" i="18"/>
  <c r="G591" i="18"/>
  <c r="G594" i="18"/>
  <c r="G589" i="18"/>
  <c r="H591" i="18"/>
  <c r="H594" i="18"/>
  <c r="H589" i="18"/>
  <c r="J591" i="18"/>
  <c r="J594" i="18"/>
  <c r="J589" i="18"/>
  <c r="G600" i="18"/>
  <c r="H600" i="18"/>
  <c r="G13" i="17"/>
  <c r="G39" i="17"/>
  <c r="G78" i="17"/>
  <c r="G95" i="17"/>
  <c r="G120" i="17"/>
  <c r="G126" i="17"/>
  <c r="G132" i="17"/>
  <c r="G160" i="17"/>
  <c r="G180" i="17"/>
  <c r="G228" i="17"/>
  <c r="G234" i="17"/>
  <c r="G240" i="17"/>
  <c r="G245" i="17"/>
  <c r="G11" i="17"/>
  <c r="H13" i="17"/>
  <c r="H39" i="17"/>
  <c r="H78" i="17"/>
  <c r="H95" i="17"/>
  <c r="H120" i="17"/>
  <c r="H126" i="17"/>
  <c r="H132" i="17"/>
  <c r="H160" i="17"/>
  <c r="H180" i="17"/>
  <c r="H228" i="17"/>
  <c r="H234" i="17"/>
  <c r="H245" i="17"/>
  <c r="H11" i="17"/>
  <c r="J13" i="17"/>
  <c r="J78" i="17"/>
  <c r="K78" i="17"/>
  <c r="J120" i="17"/>
  <c r="J132" i="17"/>
  <c r="K132" i="17"/>
  <c r="G144" i="17"/>
  <c r="H144" i="17"/>
  <c r="G155" i="17"/>
  <c r="H155" i="17"/>
  <c r="J160" i="17"/>
  <c r="G216" i="17"/>
  <c r="G183" i="17"/>
  <c r="H216" i="17"/>
  <c r="H183" i="17"/>
  <c r="G221" i="17"/>
  <c r="H221" i="17"/>
  <c r="G225" i="17"/>
  <c r="H225" i="17"/>
  <c r="J245" i="17"/>
  <c r="K245" i="17"/>
  <c r="G376" i="17"/>
  <c r="G381" i="17"/>
  <c r="G374" i="17"/>
  <c r="H376" i="17"/>
  <c r="H381" i="17"/>
  <c r="H374" i="17"/>
  <c r="J377" i="17"/>
  <c r="J378" i="17"/>
  <c r="J376" i="17"/>
  <c r="J374" i="17"/>
  <c r="K376" i="17"/>
  <c r="K374" i="17"/>
  <c r="G389" i="17"/>
  <c r="H389" i="17"/>
  <c r="G404" i="17"/>
  <c r="G402" i="17"/>
  <c r="H404" i="17"/>
  <c r="H402" i="17"/>
  <c r="J404" i="17"/>
  <c r="J402" i="17"/>
  <c r="K402" i="17"/>
  <c r="G410" i="17"/>
  <c r="H410" i="17"/>
  <c r="J411" i="17"/>
  <c r="J412" i="17"/>
  <c r="G425" i="17"/>
  <c r="G423" i="17"/>
  <c r="H425" i="17"/>
  <c r="H423" i="17"/>
  <c r="J423" i="17"/>
  <c r="K423" i="17"/>
  <c r="G431" i="17"/>
  <c r="H431" i="17"/>
  <c r="J431" i="17"/>
  <c r="G483" i="17"/>
  <c r="H483" i="17"/>
  <c r="G486" i="17"/>
  <c r="H486" i="17"/>
  <c r="J486" i="17"/>
  <c r="G494" i="17"/>
  <c r="H494" i="17"/>
  <c r="G497" i="17"/>
  <c r="H497" i="17"/>
  <c r="G508" i="17"/>
  <c r="G506" i="17"/>
  <c r="H508" i="17"/>
  <c r="H506" i="17"/>
  <c r="J508" i="17"/>
  <c r="J506" i="17"/>
  <c r="K506" i="17"/>
  <c r="G522" i="17"/>
  <c r="G525" i="17"/>
  <c r="G520" i="17"/>
  <c r="H522" i="17"/>
  <c r="H525" i="17"/>
  <c r="H520" i="17"/>
  <c r="G530" i="17"/>
  <c r="H530" i="17"/>
  <c r="G533" i="17"/>
  <c r="H533" i="17"/>
  <c r="G540" i="17"/>
  <c r="H540" i="17"/>
  <c r="G553" i="17"/>
  <c r="H553" i="17"/>
  <c r="G558" i="17"/>
  <c r="G556" i="17"/>
  <c r="H558" i="17"/>
  <c r="H556" i="17"/>
  <c r="J558" i="17"/>
  <c r="J556" i="17"/>
  <c r="K556" i="17"/>
  <c r="G591" i="17"/>
  <c r="G594" i="17"/>
  <c r="G589" i="17"/>
  <c r="H591" i="17"/>
  <c r="H594" i="17"/>
  <c r="H589" i="17"/>
  <c r="J591" i="17"/>
  <c r="J594" i="17"/>
  <c r="J589" i="17"/>
  <c r="G600" i="17"/>
  <c r="H600" i="17"/>
  <c r="G12" i="15"/>
  <c r="G25" i="15"/>
  <c r="G11" i="15"/>
  <c r="H12" i="15"/>
  <c r="H25" i="15"/>
  <c r="H11" i="15"/>
  <c r="G33" i="15"/>
  <c r="G32" i="15"/>
  <c r="H33" i="15"/>
  <c r="H32" i="15"/>
  <c r="J33" i="15"/>
  <c r="G36" i="15"/>
  <c r="H36" i="15"/>
  <c r="G12" i="19"/>
  <c r="G11" i="19"/>
  <c r="H12" i="19"/>
  <c r="H11" i="19"/>
  <c r="G32" i="19"/>
  <c r="G31" i="19"/>
  <c r="H32" i="19"/>
  <c r="H31" i="19"/>
  <c r="G38" i="19"/>
  <c r="G37" i="19"/>
  <c r="H38" i="19"/>
  <c r="H37" i="19"/>
  <c r="G41" i="19"/>
  <c r="H41" i="19"/>
  <c r="G12" i="16"/>
  <c r="G11" i="16"/>
  <c r="H12" i="16"/>
  <c r="H11" i="16"/>
  <c r="G17" i="16"/>
  <c r="G16" i="16"/>
  <c r="H17" i="16"/>
  <c r="H16" i="16"/>
  <c r="G20" i="16"/>
  <c r="H20" i="16"/>
  <c r="G12" i="14"/>
  <c r="G19" i="14"/>
  <c r="G52" i="14"/>
  <c r="G62" i="14"/>
  <c r="G65" i="14"/>
  <c r="G78" i="14"/>
  <c r="G70" i="14"/>
  <c r="G82" i="14"/>
  <c r="G85" i="14"/>
  <c r="G11" i="14"/>
  <c r="H12" i="14"/>
  <c r="H19" i="14"/>
  <c r="H52" i="14"/>
  <c r="H62" i="14"/>
  <c r="H65" i="14"/>
  <c r="H78" i="14"/>
  <c r="H70" i="14"/>
  <c r="H82" i="14"/>
  <c r="H85" i="14"/>
  <c r="H11" i="14"/>
  <c r="G155" i="14"/>
  <c r="G154" i="14"/>
  <c r="H155" i="14"/>
  <c r="H154" i="14"/>
  <c r="G165" i="14"/>
  <c r="G164" i="14"/>
  <c r="H165" i="14"/>
  <c r="H164" i="14"/>
  <c r="J166" i="14"/>
  <c r="J167" i="14"/>
  <c r="G175" i="14"/>
  <c r="G174" i="14"/>
  <c r="H175" i="14"/>
  <c r="H174" i="14"/>
  <c r="G184" i="14"/>
  <c r="G183" i="14"/>
  <c r="H184" i="14"/>
  <c r="H183" i="14"/>
  <c r="G206" i="14"/>
  <c r="H206" i="14"/>
  <c r="G12" i="13"/>
  <c r="G17" i="13"/>
  <c r="G25" i="13"/>
  <c r="G29" i="13"/>
  <c r="G35" i="13"/>
  <c r="G38" i="13"/>
  <c r="G11" i="13"/>
  <c r="H12" i="13"/>
  <c r="H17" i="13"/>
  <c r="H25" i="13"/>
  <c r="H29" i="13"/>
  <c r="H35" i="13"/>
  <c r="H38" i="13"/>
  <c r="H11" i="13"/>
  <c r="G42" i="13"/>
  <c r="G45" i="13"/>
  <c r="G41" i="13"/>
  <c r="H42" i="13"/>
  <c r="H45" i="13"/>
  <c r="H41" i="13"/>
  <c r="G49" i="13"/>
  <c r="G48" i="13"/>
  <c r="H49" i="13"/>
  <c r="H48" i="13"/>
  <c r="G53" i="13"/>
  <c r="G52" i="13"/>
  <c r="H53" i="13"/>
  <c r="H52" i="13"/>
  <c r="G57" i="13"/>
  <c r="G56" i="13"/>
  <c r="H57" i="13"/>
  <c r="H56" i="13"/>
  <c r="G61" i="13"/>
  <c r="G60" i="13"/>
  <c r="H61" i="13"/>
  <c r="H60" i="13"/>
  <c r="G64" i="13"/>
  <c r="H64" i="13"/>
  <c r="G12" i="12"/>
  <c r="G20" i="12"/>
  <c r="G40" i="12"/>
  <c r="G11" i="12"/>
  <c r="H12" i="12"/>
  <c r="H20" i="12"/>
  <c r="H40" i="12"/>
  <c r="H11" i="12"/>
  <c r="G46" i="12"/>
  <c r="G45" i="12"/>
  <c r="H46" i="12"/>
  <c r="H45" i="12"/>
  <c r="G53" i="12"/>
  <c r="G52" i="12"/>
  <c r="H53" i="12"/>
  <c r="H52" i="12"/>
  <c r="G57" i="12"/>
  <c r="G56" i="12"/>
  <c r="H57" i="12"/>
  <c r="H56" i="12"/>
  <c r="G61" i="12"/>
  <c r="G113" i="12"/>
  <c r="G116" i="12"/>
  <c r="G119" i="12"/>
  <c r="G60" i="12"/>
  <c r="H61" i="12"/>
  <c r="H113" i="12"/>
  <c r="H116" i="12"/>
  <c r="H119" i="12"/>
  <c r="H60" i="12"/>
  <c r="G123" i="12"/>
  <c r="G126" i="12"/>
  <c r="G122" i="12"/>
  <c r="H123" i="12"/>
  <c r="H126" i="12"/>
  <c r="H122" i="12"/>
  <c r="G132" i="12"/>
  <c r="G131" i="12"/>
  <c r="H132" i="12"/>
  <c r="H131" i="12"/>
  <c r="G146" i="12"/>
  <c r="G145" i="12"/>
  <c r="H146" i="12"/>
  <c r="H145" i="12"/>
  <c r="G150" i="12"/>
  <c r="H150" i="12"/>
  <c r="G12" i="10"/>
  <c r="G19" i="10"/>
  <c r="G27" i="10"/>
  <c r="G36" i="10"/>
  <c r="G42" i="10"/>
  <c r="G45" i="10"/>
  <c r="G73" i="10"/>
  <c r="G77" i="10"/>
  <c r="G80" i="10"/>
  <c r="G86" i="10"/>
  <c r="G92" i="10"/>
  <c r="G97" i="10"/>
  <c r="G11" i="10"/>
  <c r="H12" i="10"/>
  <c r="H19" i="10"/>
  <c r="H27" i="10"/>
  <c r="H36" i="10"/>
  <c r="H42" i="10"/>
  <c r="H45" i="10"/>
  <c r="H73" i="10"/>
  <c r="H77" i="10"/>
  <c r="H80" i="10"/>
  <c r="H86" i="10"/>
  <c r="H92" i="10"/>
  <c r="H97" i="10"/>
  <c r="H11" i="10"/>
  <c r="G152" i="10"/>
  <c r="G156" i="10"/>
  <c r="G160" i="10"/>
  <c r="G151" i="10"/>
  <c r="H152" i="10"/>
  <c r="H156" i="10"/>
  <c r="H160" i="10"/>
  <c r="H151" i="10"/>
  <c r="J153" i="10"/>
  <c r="J154" i="10"/>
  <c r="G166" i="10"/>
  <c r="G165" i="10"/>
  <c r="H166" i="10"/>
  <c r="H165" i="10"/>
  <c r="G174" i="10"/>
  <c r="G173" i="10"/>
  <c r="H174" i="10"/>
  <c r="H173" i="10"/>
  <c r="G187" i="10"/>
  <c r="G186" i="10"/>
  <c r="H187" i="10"/>
  <c r="H186" i="10"/>
  <c r="G195" i="10"/>
  <c r="G198" i="10"/>
  <c r="G194" i="10"/>
  <c r="H195" i="10"/>
  <c r="H198" i="10"/>
  <c r="H194" i="10"/>
  <c r="G201" i="10"/>
  <c r="H201" i="10"/>
  <c r="H192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19" i="22"/>
  <c r="I53" i="22"/>
  <c r="I54" i="22"/>
  <c r="I55" i="22"/>
  <c r="I56" i="22"/>
  <c r="I57" i="22"/>
  <c r="I58" i="22"/>
  <c r="I59" i="22"/>
  <c r="I60" i="22"/>
  <c r="I52" i="22"/>
  <c r="I62" i="22"/>
  <c r="I11" i="22"/>
  <c r="K13" i="22"/>
  <c r="K14" i="22"/>
  <c r="K15" i="22"/>
  <c r="K17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3" i="22"/>
  <c r="K54" i="22"/>
  <c r="K55" i="22"/>
  <c r="K56" i="22"/>
  <c r="K57" i="22"/>
  <c r="K58" i="22"/>
  <c r="K59" i="22"/>
  <c r="K60" i="22"/>
  <c r="K66" i="22"/>
  <c r="K67" i="22"/>
  <c r="K68" i="22"/>
  <c r="K71" i="22"/>
  <c r="K72" i="22"/>
  <c r="K73" i="22"/>
  <c r="K83" i="22"/>
  <c r="K84" i="22"/>
  <c r="K85" i="22"/>
  <c r="K86" i="22"/>
  <c r="K87" i="22"/>
  <c r="K88" i="22"/>
  <c r="K89" i="22"/>
  <c r="K90" i="22"/>
  <c r="K91" i="22"/>
  <c r="K92" i="22"/>
  <c r="K93" i="22"/>
  <c r="K94" i="22"/>
  <c r="K95" i="22"/>
  <c r="K96" i="22"/>
  <c r="K97" i="22"/>
  <c r="K98" i="22"/>
  <c r="K99" i="22"/>
  <c r="K100" i="22"/>
  <c r="K101" i="22"/>
  <c r="K102" i="22"/>
  <c r="K103" i="22"/>
  <c r="K104" i="22"/>
  <c r="K105" i="22"/>
  <c r="K106" i="22"/>
  <c r="K107" i="22"/>
  <c r="K108" i="22"/>
  <c r="K109" i="22"/>
  <c r="K110" i="22"/>
  <c r="K111" i="22"/>
  <c r="K112" i="22"/>
  <c r="K113" i="22"/>
  <c r="K114" i="22"/>
  <c r="K115" i="22"/>
  <c r="K116" i="22"/>
  <c r="K119" i="22"/>
  <c r="K122" i="22"/>
  <c r="K123" i="22"/>
  <c r="K124" i="22"/>
  <c r="K125" i="22"/>
  <c r="K126" i="22"/>
  <c r="K127" i="22"/>
  <c r="K128" i="22"/>
  <c r="K129" i="22"/>
  <c r="K130" i="22"/>
  <c r="K131" i="22"/>
  <c r="K132" i="22"/>
  <c r="K133" i="22"/>
  <c r="K134" i="22"/>
  <c r="K135" i="22"/>
  <c r="I137" i="22"/>
  <c r="I146" i="22"/>
  <c r="K148" i="22"/>
  <c r="K149" i="22"/>
  <c r="I157" i="22"/>
  <c r="I156" i="22"/>
  <c r="I165" i="22"/>
  <c r="I188" i="22"/>
  <c r="I192" i="22"/>
  <c r="P192" i="22"/>
  <c r="O16" i="21"/>
  <c r="O26" i="21"/>
  <c r="O35" i="21"/>
  <c r="O68" i="21"/>
  <c r="O75" i="21"/>
  <c r="O150" i="21"/>
  <c r="O175" i="21"/>
  <c r="O228" i="21"/>
  <c r="P10" i="21"/>
  <c r="C6" i="30"/>
  <c r="I17" i="21"/>
  <c r="I18" i="21"/>
  <c r="I19" i="21"/>
  <c r="I20" i="21"/>
  <c r="I21" i="21"/>
  <c r="I22" i="21"/>
  <c r="I23" i="21"/>
  <c r="I24" i="21"/>
  <c r="I16" i="21"/>
  <c r="F14" i="11"/>
  <c r="K17" i="21"/>
  <c r="K18" i="21"/>
  <c r="K19" i="21"/>
  <c r="K20" i="21"/>
  <c r="K21" i="21"/>
  <c r="K22" i="21"/>
  <c r="K23" i="21"/>
  <c r="K24" i="21"/>
  <c r="K16" i="21"/>
  <c r="G14" i="11"/>
  <c r="E15" i="11"/>
  <c r="D15" i="11"/>
  <c r="I27" i="21"/>
  <c r="K27" i="21"/>
  <c r="K28" i="21"/>
  <c r="K29" i="21"/>
  <c r="K30" i="21"/>
  <c r="K31" i="21"/>
  <c r="K32" i="21"/>
  <c r="K33" i="21"/>
  <c r="K26" i="21"/>
  <c r="G15" i="11"/>
  <c r="I28" i="21"/>
  <c r="I29" i="21"/>
  <c r="I30" i="21"/>
  <c r="I31" i="21"/>
  <c r="I32" i="21"/>
  <c r="I33" i="21"/>
  <c r="D18" i="11"/>
  <c r="K36" i="21"/>
  <c r="K35" i="21"/>
  <c r="G18" i="11"/>
  <c r="E24" i="11"/>
  <c r="I44" i="21"/>
  <c r="F24" i="11"/>
  <c r="D26" i="11"/>
  <c r="E27" i="11"/>
  <c r="I72" i="21"/>
  <c r="I73" i="21"/>
  <c r="I71" i="21"/>
  <c r="F27" i="11"/>
  <c r="D31" i="11"/>
  <c r="I80" i="21"/>
  <c r="I81" i="21"/>
  <c r="I82" i="21"/>
  <c r="I83" i="21"/>
  <c r="K133" i="21"/>
  <c r="K134" i="21"/>
  <c r="I140" i="21"/>
  <c r="E43" i="11"/>
  <c r="E42" i="11"/>
  <c r="I145" i="21"/>
  <c r="I149" i="21"/>
  <c r="I158" i="21"/>
  <c r="E77" i="11"/>
  <c r="E76" i="11"/>
  <c r="I174" i="21"/>
  <c r="D77" i="11"/>
  <c r="D76" i="11"/>
  <c r="H192" i="21"/>
  <c r="I192" i="21"/>
  <c r="H195" i="21"/>
  <c r="P195" i="21"/>
  <c r="C21" i="30"/>
  <c r="E94" i="11"/>
  <c r="P204" i="21"/>
  <c r="C22" i="30"/>
  <c r="L22" i="30"/>
  <c r="D28" i="31"/>
  <c r="I223" i="21"/>
  <c r="Q20" i="30"/>
  <c r="H24" i="30"/>
  <c r="F42" i="11"/>
  <c r="D87" i="11"/>
  <c r="H87" i="11"/>
  <c r="E87" i="11"/>
  <c r="G13" i="9"/>
  <c r="H13" i="9"/>
  <c r="J13" i="9"/>
  <c r="K13" i="9"/>
  <c r="G18" i="9"/>
  <c r="H18" i="9"/>
  <c r="J18" i="9"/>
  <c r="K18" i="9"/>
  <c r="G26" i="9"/>
  <c r="H26" i="9"/>
  <c r="J26" i="9"/>
  <c r="K26" i="9"/>
  <c r="G30" i="9"/>
  <c r="H30" i="9"/>
  <c r="J30" i="9"/>
  <c r="K30" i="9"/>
  <c r="G36" i="9"/>
  <c r="H36" i="9"/>
  <c r="J36" i="9"/>
  <c r="K36" i="9"/>
  <c r="G39" i="9"/>
  <c r="H39" i="9"/>
  <c r="J39" i="9"/>
  <c r="K39" i="9"/>
  <c r="B44" i="9"/>
  <c r="G44" i="9"/>
  <c r="H44" i="9"/>
  <c r="J44" i="9"/>
  <c r="K44" i="9"/>
  <c r="B47" i="9"/>
  <c r="G47" i="9"/>
  <c r="H47" i="9"/>
  <c r="J47" i="9"/>
  <c r="K47" i="9"/>
  <c r="B52" i="9"/>
  <c r="G52" i="9"/>
  <c r="H52" i="9"/>
  <c r="J52" i="9"/>
  <c r="K52" i="9"/>
  <c r="B57" i="9"/>
  <c r="G57" i="9"/>
  <c r="H57" i="9"/>
  <c r="J57" i="9"/>
  <c r="K57" i="9"/>
  <c r="B62" i="9"/>
  <c r="G62" i="9"/>
  <c r="H62" i="9"/>
  <c r="J62" i="9"/>
  <c r="K62" i="9"/>
  <c r="B67" i="9"/>
  <c r="G67" i="9"/>
  <c r="H67" i="9"/>
  <c r="J67" i="9"/>
  <c r="K67" i="9"/>
  <c r="B75" i="9"/>
  <c r="G75" i="9"/>
  <c r="H75" i="9"/>
  <c r="J75" i="9"/>
  <c r="K75" i="9"/>
  <c r="B84" i="9"/>
  <c r="G84" i="9"/>
  <c r="H84" i="9"/>
  <c r="J84" i="9"/>
  <c r="K84" i="9"/>
  <c r="B88" i="9"/>
  <c r="G88" i="9"/>
  <c r="H88" i="9"/>
  <c r="J88" i="9"/>
  <c r="K88" i="9"/>
  <c r="B91" i="9"/>
  <c r="G91" i="9"/>
  <c r="H91" i="9"/>
  <c r="J91" i="9"/>
  <c r="K91" i="9"/>
  <c r="B94" i="9"/>
  <c r="G94" i="9"/>
  <c r="H94" i="9"/>
  <c r="J94" i="9"/>
  <c r="K94" i="9"/>
  <c r="B99" i="9"/>
  <c r="G99" i="9"/>
  <c r="H99" i="9"/>
  <c r="J99" i="9"/>
  <c r="K99" i="9"/>
  <c r="B104" i="9"/>
  <c r="G104" i="9"/>
  <c r="H104" i="9"/>
  <c r="J104" i="9"/>
  <c r="K104" i="9"/>
  <c r="B111" i="9"/>
  <c r="G111" i="9"/>
  <c r="H111" i="9"/>
  <c r="J111" i="9"/>
  <c r="K111" i="9"/>
  <c r="B115" i="9"/>
  <c r="G115" i="9"/>
  <c r="H115" i="9"/>
  <c r="J115" i="9"/>
  <c r="K115" i="9"/>
  <c r="B122" i="9"/>
  <c r="G122" i="9"/>
  <c r="H122" i="9"/>
  <c r="J122" i="9"/>
  <c r="K122" i="9"/>
  <c r="B130" i="9"/>
  <c r="G130" i="9"/>
  <c r="H130" i="9"/>
  <c r="J130" i="9"/>
  <c r="K130" i="9"/>
  <c r="B143" i="9"/>
  <c r="G143" i="9"/>
  <c r="H143" i="9"/>
  <c r="J143" i="9"/>
  <c r="K143" i="9"/>
  <c r="B152" i="9"/>
  <c r="G152" i="9"/>
  <c r="H152" i="9"/>
  <c r="J152" i="9"/>
  <c r="K152" i="9"/>
  <c r="G157" i="9"/>
  <c r="G155" i="9"/>
  <c r="H157" i="9"/>
  <c r="H155" i="9"/>
  <c r="B157" i="9"/>
  <c r="J157" i="9"/>
  <c r="K157" i="9"/>
  <c r="G162" i="9"/>
  <c r="G160" i="9"/>
  <c r="H162" i="9"/>
  <c r="H160" i="9"/>
  <c r="B162" i="9"/>
  <c r="J162" i="9"/>
  <c r="K162" i="9"/>
  <c r="G170" i="9"/>
  <c r="G166" i="9"/>
  <c r="H170" i="9"/>
  <c r="H166" i="9"/>
  <c r="B170" i="9"/>
  <c r="J170" i="9"/>
  <c r="K170" i="9"/>
  <c r="G175" i="9"/>
  <c r="G173" i="9"/>
  <c r="H175" i="9"/>
  <c r="H173" i="9"/>
  <c r="J175" i="9"/>
  <c r="K175" i="9"/>
  <c r="G184" i="9"/>
  <c r="G182" i="9"/>
  <c r="H184" i="9"/>
  <c r="H182" i="9"/>
  <c r="B184" i="9"/>
  <c r="J184" i="9"/>
  <c r="K184" i="9"/>
  <c r="G190" i="9"/>
  <c r="G193" i="9"/>
  <c r="G187" i="9"/>
  <c r="H190" i="9"/>
  <c r="H187" i="9"/>
  <c r="B190" i="9"/>
  <c r="J190" i="9"/>
  <c r="K190" i="9"/>
  <c r="B193" i="9"/>
  <c r="H193" i="9"/>
  <c r="J193" i="9"/>
  <c r="K193" i="9"/>
  <c r="G198" i="9"/>
  <c r="G222" i="9"/>
  <c r="G227" i="9"/>
  <c r="G196" i="9"/>
  <c r="H198" i="9"/>
  <c r="H222" i="9"/>
  <c r="H227" i="9"/>
  <c r="H196" i="9"/>
  <c r="B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198" i="9"/>
  <c r="K198" i="9"/>
  <c r="B222" i="9"/>
  <c r="J223" i="9"/>
  <c r="J224" i="9"/>
  <c r="J225" i="9"/>
  <c r="J222" i="9"/>
  <c r="K222" i="9"/>
  <c r="B227" i="9"/>
  <c r="J227" i="9"/>
  <c r="K227" i="9"/>
  <c r="G240" i="9"/>
  <c r="G253" i="9"/>
  <c r="G238" i="9"/>
  <c r="H240" i="9"/>
  <c r="H253" i="9"/>
  <c r="H238" i="9"/>
  <c r="B240" i="9"/>
  <c r="J240" i="9"/>
  <c r="K240" i="9"/>
  <c r="B253" i="9"/>
  <c r="J253" i="9"/>
  <c r="K253" i="9"/>
  <c r="G263" i="9"/>
  <c r="G261" i="9"/>
  <c r="H263" i="9"/>
  <c r="H261" i="9"/>
  <c r="B263" i="9"/>
  <c r="J263" i="9"/>
  <c r="K263" i="9"/>
  <c r="B269" i="9"/>
  <c r="G269" i="9"/>
  <c r="H269" i="9"/>
  <c r="J269" i="9"/>
  <c r="K269" i="9"/>
  <c r="G274" i="9"/>
  <c r="G272" i="9"/>
  <c r="H274" i="9"/>
  <c r="H272" i="9"/>
  <c r="B274" i="9"/>
  <c r="J274" i="9"/>
  <c r="K274" i="9"/>
  <c r="G14" i="8"/>
  <c r="G12" i="8"/>
  <c r="H14" i="8"/>
  <c r="H12" i="8"/>
  <c r="B14" i="8"/>
  <c r="J14" i="8"/>
  <c r="K14" i="8"/>
  <c r="G14" i="7"/>
  <c r="G27" i="7"/>
  <c r="G12" i="7"/>
  <c r="H14" i="7"/>
  <c r="H27" i="7"/>
  <c r="H12" i="7"/>
  <c r="B14" i="7"/>
  <c r="J14" i="7"/>
  <c r="K14" i="7"/>
  <c r="B27" i="7"/>
  <c r="J27" i="7"/>
  <c r="K27" i="7"/>
  <c r="G37" i="7"/>
  <c r="G35" i="7"/>
  <c r="H37" i="7"/>
  <c r="H35" i="7"/>
  <c r="B37" i="7"/>
  <c r="J37" i="7"/>
  <c r="K37" i="7"/>
  <c r="B43" i="7"/>
  <c r="G43" i="7"/>
  <c r="H43" i="7"/>
  <c r="J43" i="7"/>
  <c r="K43" i="7"/>
  <c r="G46" i="7"/>
  <c r="H46" i="7"/>
  <c r="G14" i="6"/>
  <c r="G38" i="6"/>
  <c r="G43" i="6"/>
  <c r="G12" i="6"/>
  <c r="H14" i="6"/>
  <c r="H38" i="6"/>
  <c r="H43" i="6"/>
  <c r="H12" i="6"/>
  <c r="B14" i="6"/>
  <c r="R15" i="6"/>
  <c r="J15" i="6"/>
  <c r="R16" i="6"/>
  <c r="J16" i="6"/>
  <c r="R17" i="6"/>
  <c r="J17" i="6"/>
  <c r="R18" i="6"/>
  <c r="J18" i="6"/>
  <c r="R19" i="6"/>
  <c r="J19" i="6"/>
  <c r="R20" i="6"/>
  <c r="J20" i="6"/>
  <c r="R21" i="6"/>
  <c r="J21" i="6"/>
  <c r="R22" i="6"/>
  <c r="J22" i="6"/>
  <c r="R23" i="6"/>
  <c r="J23" i="6"/>
  <c r="R24" i="6"/>
  <c r="J24" i="6"/>
  <c r="R25" i="6"/>
  <c r="J25" i="6"/>
  <c r="R26" i="6"/>
  <c r="J26" i="6"/>
  <c r="R27" i="6"/>
  <c r="J27" i="6"/>
  <c r="R28" i="6"/>
  <c r="J28" i="6"/>
  <c r="R29" i="6"/>
  <c r="J29" i="6"/>
  <c r="R30" i="6"/>
  <c r="J30" i="6"/>
  <c r="R31" i="6"/>
  <c r="J31" i="6"/>
  <c r="R32" i="6"/>
  <c r="J32" i="6"/>
  <c r="R33" i="6"/>
  <c r="J33" i="6"/>
  <c r="R34" i="6"/>
  <c r="J34" i="6"/>
  <c r="R35" i="6"/>
  <c r="J35" i="6"/>
  <c r="R36" i="6"/>
  <c r="J36" i="6"/>
  <c r="J14" i="6"/>
  <c r="K14" i="6"/>
  <c r="T15" i="6"/>
  <c r="V15" i="6"/>
  <c r="T16" i="6"/>
  <c r="V16" i="6"/>
  <c r="T17" i="6"/>
  <c r="V17" i="6"/>
  <c r="T18" i="6"/>
  <c r="V18" i="6"/>
  <c r="T19" i="6"/>
  <c r="V19" i="6"/>
  <c r="T20" i="6"/>
  <c r="V20" i="6"/>
  <c r="T21" i="6"/>
  <c r="V21" i="6"/>
  <c r="T22" i="6"/>
  <c r="V22" i="6"/>
  <c r="T23" i="6"/>
  <c r="V23" i="6"/>
  <c r="T24" i="6"/>
  <c r="V24" i="6"/>
  <c r="T25" i="6"/>
  <c r="V25" i="6"/>
  <c r="T26" i="6"/>
  <c r="V26" i="6"/>
  <c r="T27" i="6"/>
  <c r="V27" i="6"/>
  <c r="T28" i="6"/>
  <c r="V28" i="6"/>
  <c r="T29" i="6"/>
  <c r="V29" i="6"/>
  <c r="T30" i="6"/>
  <c r="V30" i="6"/>
  <c r="T31" i="6"/>
  <c r="V31" i="6"/>
  <c r="T32" i="6"/>
  <c r="V32" i="6"/>
  <c r="T33" i="6"/>
  <c r="V33" i="6"/>
  <c r="T34" i="6"/>
  <c r="V34" i="6"/>
  <c r="T35" i="6"/>
  <c r="V35" i="6"/>
  <c r="T36" i="6"/>
  <c r="V36" i="6"/>
  <c r="B38" i="6"/>
  <c r="R39" i="6"/>
  <c r="J39" i="6"/>
  <c r="R40" i="6"/>
  <c r="J40" i="6"/>
  <c r="R41" i="6"/>
  <c r="J41" i="6"/>
  <c r="J38" i="6"/>
  <c r="K38" i="6"/>
  <c r="T39" i="6"/>
  <c r="V39" i="6"/>
  <c r="T40" i="6"/>
  <c r="V40" i="6"/>
  <c r="T41" i="6"/>
  <c r="V41" i="6"/>
  <c r="B43" i="6"/>
  <c r="J43" i="6"/>
  <c r="K43" i="6"/>
  <c r="G53" i="6"/>
  <c r="H53" i="6"/>
  <c r="G14" i="5"/>
  <c r="G12" i="5"/>
  <c r="H14" i="5"/>
  <c r="H12" i="5"/>
  <c r="J14" i="5"/>
  <c r="K14" i="5"/>
  <c r="G23" i="5"/>
  <c r="G21" i="5"/>
  <c r="H23" i="5"/>
  <c r="H21" i="5"/>
  <c r="B23" i="5"/>
  <c r="J23" i="5"/>
  <c r="K23" i="5"/>
  <c r="G29" i="5"/>
  <c r="G32" i="5"/>
  <c r="G26" i="5"/>
  <c r="H29" i="5"/>
  <c r="H26" i="5"/>
  <c r="B29" i="5"/>
  <c r="J29" i="5"/>
  <c r="K29" i="5"/>
  <c r="B32" i="5"/>
  <c r="H32" i="5"/>
  <c r="J32" i="5"/>
  <c r="K32" i="5"/>
  <c r="G35" i="5"/>
  <c r="H35" i="5"/>
  <c r="G14" i="4"/>
  <c r="G12" i="4"/>
  <c r="H14" i="4"/>
  <c r="H12" i="4"/>
  <c r="B14" i="4"/>
  <c r="J14" i="4"/>
  <c r="K14" i="4"/>
  <c r="G19" i="4"/>
  <c r="G17" i="4"/>
  <c r="H19" i="4"/>
  <c r="H17" i="4"/>
  <c r="B19" i="4"/>
  <c r="J19" i="4"/>
  <c r="K19" i="4"/>
  <c r="G27" i="4"/>
  <c r="G23" i="4"/>
  <c r="H27" i="4"/>
  <c r="H23" i="4"/>
  <c r="B27" i="4"/>
  <c r="J27" i="4"/>
  <c r="K27" i="4"/>
  <c r="G30" i="4"/>
  <c r="H30" i="4"/>
  <c r="B14" i="2"/>
  <c r="G14" i="2"/>
  <c r="H14" i="2"/>
  <c r="J14" i="2"/>
  <c r="K14" i="2"/>
  <c r="B22" i="2"/>
  <c r="G22" i="2"/>
  <c r="H22" i="2"/>
  <c r="J22" i="2"/>
  <c r="K22" i="2"/>
  <c r="B31" i="2"/>
  <c r="G31" i="2"/>
  <c r="H31" i="2"/>
  <c r="J31" i="2"/>
  <c r="K31" i="2"/>
  <c r="B35" i="2"/>
  <c r="G35" i="2"/>
  <c r="H35" i="2"/>
  <c r="J35" i="2"/>
  <c r="K35" i="2"/>
  <c r="B38" i="2"/>
  <c r="G38" i="2"/>
  <c r="H38" i="2"/>
  <c r="J38" i="2"/>
  <c r="K38" i="2"/>
  <c r="B41" i="2"/>
  <c r="G41" i="2"/>
  <c r="H41" i="2"/>
  <c r="J41" i="2"/>
  <c r="K41" i="2"/>
  <c r="B46" i="2"/>
  <c r="G46" i="2"/>
  <c r="H46" i="2"/>
  <c r="J46" i="2"/>
  <c r="K46" i="2"/>
  <c r="B51" i="2"/>
  <c r="G51" i="2"/>
  <c r="H51" i="2"/>
  <c r="J51" i="2"/>
  <c r="K51" i="2"/>
  <c r="B58" i="2"/>
  <c r="G58" i="2"/>
  <c r="H58" i="2"/>
  <c r="J58" i="2"/>
  <c r="K58" i="2"/>
  <c r="B62" i="2"/>
  <c r="G62" i="2"/>
  <c r="H62" i="2"/>
  <c r="J62" i="2"/>
  <c r="K62" i="2"/>
  <c r="B69" i="2"/>
  <c r="G69" i="2"/>
  <c r="H69" i="2"/>
  <c r="J69" i="2"/>
  <c r="K69" i="2"/>
  <c r="B77" i="2"/>
  <c r="G77" i="2"/>
  <c r="H77" i="2"/>
  <c r="J77" i="2"/>
  <c r="K77" i="2"/>
  <c r="B90" i="2"/>
  <c r="G90" i="2"/>
  <c r="H90" i="2"/>
  <c r="J90" i="2"/>
  <c r="K90" i="2"/>
  <c r="B99" i="2"/>
  <c r="G99" i="2"/>
  <c r="H99" i="2"/>
  <c r="J99" i="2"/>
  <c r="K99" i="2"/>
  <c r="G102" i="2"/>
  <c r="H102" i="2"/>
  <c r="G14" i="1"/>
  <c r="H14" i="1"/>
  <c r="J14" i="1"/>
  <c r="K14" i="1"/>
  <c r="G19" i="1"/>
  <c r="H19" i="1"/>
  <c r="J19" i="1"/>
  <c r="K19" i="1"/>
  <c r="G27" i="1"/>
  <c r="H27" i="1"/>
  <c r="J27" i="1"/>
  <c r="K27" i="1"/>
  <c r="G31" i="1"/>
  <c r="H31" i="1"/>
  <c r="J31" i="1"/>
  <c r="K31" i="1"/>
  <c r="G37" i="1"/>
  <c r="H37" i="1"/>
  <c r="J37" i="1"/>
  <c r="K37" i="1"/>
  <c r="G40" i="1"/>
  <c r="H40" i="1"/>
  <c r="J40" i="1"/>
  <c r="K40" i="1"/>
  <c r="B45" i="1"/>
  <c r="G45" i="1"/>
  <c r="H45" i="1"/>
  <c r="J45" i="1"/>
  <c r="K45" i="1"/>
  <c r="B48" i="1"/>
  <c r="G48" i="1"/>
  <c r="H48" i="1"/>
  <c r="J48" i="1"/>
  <c r="K48" i="1"/>
  <c r="B53" i="1"/>
  <c r="G53" i="1"/>
  <c r="H53" i="1"/>
  <c r="J53" i="1"/>
  <c r="K53" i="1"/>
  <c r="B58" i="1"/>
  <c r="G58" i="1"/>
  <c r="H58" i="1"/>
  <c r="J58" i="1"/>
  <c r="K58" i="1"/>
  <c r="B63" i="1"/>
  <c r="G63" i="1"/>
  <c r="H63" i="1"/>
  <c r="J63" i="1"/>
  <c r="K63" i="1"/>
  <c r="G65" i="1"/>
  <c r="H65" i="1"/>
  <c r="I26" i="21"/>
  <c r="F15" i="11"/>
  <c r="I79" i="21"/>
  <c r="F28" i="11"/>
  <c r="K10" i="21"/>
  <c r="I10" i="21"/>
  <c r="K149" i="21"/>
  <c r="K174" i="21"/>
  <c r="I130" i="21"/>
  <c r="I195" i="21"/>
  <c r="I188" i="21"/>
  <c r="K195" i="21"/>
  <c r="K204" i="21"/>
  <c r="D14" i="11"/>
  <c r="P130" i="21"/>
  <c r="C7" i="30"/>
  <c r="C24" i="30"/>
  <c r="D4" i="29"/>
  <c r="F31" i="11"/>
  <c r="I228" i="21"/>
  <c r="H228" i="21"/>
  <c r="P228" i="21"/>
  <c r="D67" i="11"/>
  <c r="H66" i="23"/>
  <c r="G12" i="39"/>
  <c r="L12" i="39"/>
  <c r="F93" i="11"/>
  <c r="F28" i="31"/>
  <c r="O47" i="27"/>
  <c r="P26" i="28"/>
  <c r="D56" i="11"/>
  <c r="K44" i="27"/>
  <c r="I4" i="29"/>
  <c r="I24" i="30"/>
  <c r="C24" i="39"/>
  <c r="Q9" i="39"/>
  <c r="Q17" i="39"/>
  <c r="Q13" i="30"/>
  <c r="Q17" i="30"/>
  <c r="Q22" i="30"/>
  <c r="Q8" i="30"/>
  <c r="K24" i="30"/>
  <c r="F4" i="29"/>
  <c r="C4" i="29"/>
  <c r="D24" i="30"/>
  <c r="E4" i="29"/>
  <c r="K24" i="39"/>
  <c r="H99" i="24"/>
  <c r="E95" i="11"/>
  <c r="E93" i="11"/>
  <c r="I24" i="39"/>
  <c r="Q22" i="39"/>
  <c r="D24" i="39"/>
  <c r="I11" i="23"/>
  <c r="E91" i="11"/>
  <c r="E90" i="11"/>
  <c r="I129" i="23"/>
  <c r="I58" i="23"/>
  <c r="E67" i="11"/>
  <c r="H51" i="23"/>
  <c r="G7" i="39"/>
  <c r="L7" i="39"/>
  <c r="P51" i="23"/>
  <c r="G7" i="30"/>
  <c r="L7" i="30"/>
  <c r="D13" i="31"/>
  <c r="H138" i="23"/>
  <c r="G23" i="39"/>
  <c r="L23" i="39"/>
  <c r="E29" i="31"/>
  <c r="P11" i="23"/>
  <c r="E18" i="31"/>
  <c r="Q12" i="39"/>
  <c r="D29" i="31"/>
  <c r="Q23" i="30"/>
  <c r="Q11" i="30"/>
  <c r="D17" i="31"/>
  <c r="Q19" i="39"/>
  <c r="E25" i="31"/>
  <c r="Q7" i="30"/>
  <c r="D24" i="31"/>
  <c r="Q18" i="30"/>
  <c r="D51" i="11"/>
  <c r="E17" i="31"/>
  <c r="Q11" i="39"/>
  <c r="D16" i="31"/>
  <c r="Q10" i="30"/>
  <c r="Q7" i="39"/>
  <c r="E13" i="31"/>
  <c r="E21" i="31"/>
  <c r="Q15" i="39"/>
  <c r="G6" i="30"/>
  <c r="Q15" i="30"/>
  <c r="D21" i="31"/>
  <c r="Q19" i="30"/>
  <c r="D25" i="31"/>
  <c r="I138" i="23"/>
  <c r="P66" i="23"/>
  <c r="G12" i="30"/>
  <c r="L12" i="30"/>
  <c r="O142" i="23"/>
  <c r="E49" i="11"/>
  <c r="E48" i="11"/>
  <c r="H58" i="23"/>
  <c r="G10" i="39"/>
  <c r="L10" i="39"/>
  <c r="I51" i="23"/>
  <c r="E12" i="11"/>
  <c r="P133" i="23"/>
  <c r="G21" i="30"/>
  <c r="L21" i="30"/>
  <c r="D27" i="31"/>
  <c r="E84" i="11"/>
  <c r="E83" i="11"/>
  <c r="F57" i="11"/>
  <c r="F51" i="11"/>
  <c r="F21" i="11"/>
  <c r="F12" i="11"/>
  <c r="F12" i="31"/>
  <c r="H11" i="23"/>
  <c r="D81" i="11"/>
  <c r="D80" i="11"/>
  <c r="D12" i="11"/>
  <c r="H115" i="23"/>
  <c r="G18" i="39"/>
  <c r="L18" i="39"/>
  <c r="D20" i="31"/>
  <c r="Q14" i="30"/>
  <c r="Q16" i="30"/>
  <c r="D22" i="31"/>
  <c r="J4" i="29"/>
  <c r="J24" i="30"/>
  <c r="Q16" i="39"/>
  <c r="L14" i="39"/>
  <c r="Q21" i="39"/>
  <c r="Q21" i="30"/>
  <c r="E22" i="31"/>
  <c r="D100" i="11"/>
  <c r="I142" i="23"/>
  <c r="P142" i="23"/>
  <c r="E100" i="11"/>
  <c r="Q23" i="39"/>
  <c r="F18" i="31"/>
  <c r="F31" i="31"/>
  <c r="F100" i="11"/>
  <c r="D18" i="31"/>
  <c r="Q12" i="30"/>
  <c r="E24" i="31"/>
  <c r="Q18" i="39"/>
  <c r="G6" i="39"/>
  <c r="H142" i="23"/>
  <c r="E16" i="31"/>
  <c r="Q10" i="39"/>
  <c r="G24" i="30"/>
  <c r="L6" i="30"/>
  <c r="G4" i="29"/>
  <c r="E20" i="31"/>
  <c r="Q14" i="39"/>
  <c r="G24" i="39"/>
  <c r="L6" i="39"/>
  <c r="D12" i="31"/>
  <c r="D31" i="31"/>
  <c r="Q6" i="30"/>
  <c r="Q24" i="30"/>
  <c r="L24" i="30"/>
  <c r="M9" i="30"/>
  <c r="M15" i="30"/>
  <c r="M10" i="30"/>
  <c r="M7" i="30"/>
  <c r="M16" i="30"/>
  <c r="M23" i="30"/>
  <c r="M20" i="30"/>
  <c r="M12" i="30"/>
  <c r="M21" i="30"/>
  <c r="M8" i="30"/>
  <c r="M18" i="30"/>
  <c r="M17" i="30"/>
  <c r="M22" i="30"/>
  <c r="M14" i="30"/>
  <c r="M19" i="30"/>
  <c r="M13" i="30"/>
  <c r="M6" i="30"/>
  <c r="M11" i="30"/>
  <c r="Q6" i="39"/>
  <c r="Q24" i="39"/>
  <c r="E12" i="31"/>
  <c r="E31" i="31"/>
  <c r="L24" i="39"/>
  <c r="M24" i="30"/>
  <c r="M10" i="39"/>
  <c r="M7" i="39"/>
  <c r="M22" i="39"/>
  <c r="M20" i="39"/>
  <c r="M21" i="39"/>
  <c r="M17" i="39"/>
  <c r="M9" i="39"/>
  <c r="M14" i="39"/>
  <c r="M16" i="39"/>
  <c r="M11" i="39"/>
  <c r="M12" i="39"/>
  <c r="M19" i="39"/>
  <c r="M13" i="39"/>
  <c r="M23" i="39"/>
  <c r="M15" i="39"/>
  <c r="M18" i="39"/>
  <c r="M8" i="39"/>
  <c r="M6" i="39"/>
  <c r="M24" i="39"/>
</calcChain>
</file>

<file path=xl/sharedStrings.xml><?xml version="1.0" encoding="utf-8"?>
<sst xmlns="http://schemas.openxmlformats.org/spreadsheetml/2006/main" count="15032" uniqueCount="1910">
  <si>
    <t>KECAMATAN : SUNGAI KAKAP</t>
  </si>
  <si>
    <t>ALAMAT</t>
  </si>
  <si>
    <t>BENTUK</t>
  </si>
  <si>
    <t>TENAGA</t>
  </si>
  <si>
    <t>NILAI</t>
  </si>
  <si>
    <t>KAPASITAS PRODUKSI</t>
  </si>
  <si>
    <t xml:space="preserve">TAHUN </t>
  </si>
  <si>
    <t>NO.</t>
  </si>
  <si>
    <t>NAMA PERUSAHAAN</t>
  </si>
  <si>
    <t>KONTAK PERSON</t>
  </si>
  <si>
    <t xml:space="preserve">BADAN </t>
  </si>
  <si>
    <t>KERJA</t>
  </si>
  <si>
    <t>INVESTASI</t>
  </si>
  <si>
    <t>KBLI</t>
  </si>
  <si>
    <t>NAMA PRODUK</t>
  </si>
  <si>
    <t>JUMLAH</t>
  </si>
  <si>
    <t>SATUAN</t>
  </si>
  <si>
    <t>PRODUKSI</t>
  </si>
  <si>
    <t>BB/BP</t>
  </si>
  <si>
    <t xml:space="preserve">DIKELUARKAN </t>
  </si>
  <si>
    <t>USAHA</t>
  </si>
  <si>
    <t>(ORANG)</t>
  </si>
  <si>
    <t>(RP. 000)</t>
  </si>
  <si>
    <t>(RP.000)</t>
  </si>
  <si>
    <t>IZIN</t>
  </si>
  <si>
    <t>"………………………"</t>
  </si>
  <si>
    <t>LAI HON PHIN</t>
  </si>
  <si>
    <t>PASAR PUNGGUR KECIL</t>
  </si>
  <si>
    <t>Perorangan</t>
  </si>
  <si>
    <t>INDUSTRI KOPRA</t>
  </si>
  <si>
    <t>TON</t>
  </si>
  <si>
    <t>1988</t>
  </si>
  <si>
    <t>ALIE</t>
  </si>
  <si>
    <t>PARIT TAMAN RT 19/7</t>
  </si>
  <si>
    <t>Rimba Kalimantan</t>
  </si>
  <si>
    <t>M DAUD</t>
  </si>
  <si>
    <t>PARIT PEROJAH RT 23</t>
  </si>
  <si>
    <t>ARTHIKA</t>
  </si>
  <si>
    <t>ALIAS USMAN</t>
  </si>
  <si>
    <t>SUI KAKAP RT 9/03 PAL IX</t>
  </si>
  <si>
    <t>KIKI</t>
  </si>
  <si>
    <t>JUNAIDI</t>
  </si>
  <si>
    <t>SUI BEMBAN PUNGGUR KECIL</t>
  </si>
  <si>
    <t>KOPRA ASAP</t>
  </si>
  <si>
    <t>KINTARO</t>
  </si>
  <si>
    <t>KAU DJU SENG</t>
  </si>
  <si>
    <t>SUI BAMBAN PUNGGUR KECIL</t>
  </si>
  <si>
    <t>KETAPANG INDAH</t>
  </si>
  <si>
    <t>SUI ITIK RT 03/2</t>
  </si>
  <si>
    <t>MINYAK DARI NABATI DAN HEWANI</t>
  </si>
  <si>
    <t>1986</t>
  </si>
  <si>
    <t>GIRIO KITA</t>
  </si>
  <si>
    <t>LIM KIM YAU</t>
  </si>
  <si>
    <t>MINYAK MAKAN</t>
  </si>
  <si>
    <t>KITAS</t>
  </si>
  <si>
    <t>KO YAM TOK</t>
  </si>
  <si>
    <t>SUI NENAS PUNGGUR KECIL</t>
  </si>
  <si>
    <t>SUI BEMBAN DS PUNGGUR KCL</t>
  </si>
  <si>
    <t>MINYAK MAKAN DARI NABATI</t>
  </si>
  <si>
    <t>1989</t>
  </si>
  <si>
    <t>PANTAS</t>
  </si>
  <si>
    <t>JAYA ABADI</t>
  </si>
  <si>
    <t>LIU TJIN LIN</t>
  </si>
  <si>
    <t>SUI BEMBANG PG BESAR</t>
  </si>
  <si>
    <t>MINYAK NABATI DAN HEWANI</t>
  </si>
  <si>
    <t>KUA HONG SUA</t>
  </si>
  <si>
    <t>DUSUN SUI RENGAS</t>
  </si>
  <si>
    <t>MEUBEL KAYU</t>
  </si>
  <si>
    <t>BUAH</t>
  </si>
  <si>
    <t>-</t>
  </si>
  <si>
    <t>STEL</t>
  </si>
  <si>
    <t>1990</t>
  </si>
  <si>
    <t>KET</t>
  </si>
  <si>
    <t>KERUPUK IKAN/UDANG</t>
  </si>
  <si>
    <t>BUDIMAN</t>
  </si>
  <si>
    <t>SUI TENGKORAK RT 05/02</t>
  </si>
  <si>
    <t>ANEKA KERUPUK</t>
  </si>
  <si>
    <t>BH</t>
  </si>
  <si>
    <t>BERKAT USAHA</t>
  </si>
  <si>
    <t>KWA UI CEEN</t>
  </si>
  <si>
    <t>TEBANG KACANG RT 05/01</t>
  </si>
  <si>
    <t>ES BATU</t>
  </si>
  <si>
    <t>PULAU BERLIAN</t>
  </si>
  <si>
    <t>ANWAR RIANTO</t>
  </si>
  <si>
    <t>KM.8 SUI RAYA</t>
  </si>
  <si>
    <t>1987</t>
  </si>
  <si>
    <t>JAWI JAYA</t>
  </si>
  <si>
    <t>LIM FHONG LIM</t>
  </si>
  <si>
    <t>GG KAKAP I</t>
  </si>
  <si>
    <t>LITER</t>
  </si>
  <si>
    <t>CAP PERAHU LAYAR</t>
  </si>
  <si>
    <t>ALWI</t>
  </si>
  <si>
    <t>SUI RAYA DALAM Rt 06/01</t>
  </si>
  <si>
    <t>MACAM-MACAM KERUPUK</t>
  </si>
  <si>
    <t>SARI INDAH</t>
  </si>
  <si>
    <t>LIM TANG CUA</t>
  </si>
  <si>
    <t>ADISUCIPTO Km 7,6</t>
  </si>
  <si>
    <t>MINUMAN RINGAN</t>
  </si>
  <si>
    <t>LUSIN</t>
  </si>
  <si>
    <t>1991</t>
  </si>
  <si>
    <t>SUPER MANIS</t>
  </si>
  <si>
    <t>KWA HENG SENG</t>
  </si>
  <si>
    <t>DESA KUALA RT 01/01</t>
  </si>
  <si>
    <t>UD. Makmur</t>
  </si>
  <si>
    <t>THJIN TJIN KONG</t>
  </si>
  <si>
    <t>RT 2/II SUI RAYA DALAM</t>
  </si>
  <si>
    <t>PENGGILINGAN JAGUNG</t>
  </si>
  <si>
    <t>CAP BUNGA TERATAI</t>
  </si>
  <si>
    <t>WILLANSYAH</t>
  </si>
  <si>
    <t>JL SUI RAYA RT 002/01</t>
  </si>
  <si>
    <t>PENGOLAHAN KOPI</t>
  </si>
  <si>
    <t>KG</t>
  </si>
  <si>
    <t>TJHAI MIAW THUNG</t>
  </si>
  <si>
    <t>SUI RAYA DALAM RT 5/1</t>
  </si>
  <si>
    <t>MAINAN ANAK-ANAK</t>
  </si>
  <si>
    <t>FAJAR TERANG</t>
  </si>
  <si>
    <t>SUHARDI</t>
  </si>
  <si>
    <t>JL. ADISUCIPTO RT. 05/II</t>
  </si>
  <si>
    <t>KECAP IKAN</t>
  </si>
  <si>
    <t xml:space="preserve">THAN LIANG </t>
  </si>
  <si>
    <t>HARTONO</t>
  </si>
  <si>
    <t>DUSUSN PARIT BARU RT 2/10</t>
  </si>
  <si>
    <t>Kita sama</t>
  </si>
  <si>
    <t>EDWARD EFFENDI</t>
  </si>
  <si>
    <t>GG CERIA II SUI RAYA DLM</t>
  </si>
  <si>
    <t>ETERNA</t>
  </si>
  <si>
    <t>BONG YONG TONG</t>
  </si>
  <si>
    <t>ADISUCIPTO KM.8,3</t>
  </si>
  <si>
    <t>UNIT</t>
  </si>
  <si>
    <t>PERABOT RT DARI KAYU</t>
  </si>
  <si>
    <t>KARYA NASIONAL UTAMA</t>
  </si>
  <si>
    <t>THAN LIANG IN</t>
  </si>
  <si>
    <t>CUN CIN FA</t>
  </si>
  <si>
    <t>REJOSARI KUALA DUA</t>
  </si>
  <si>
    <t>CITRA KITA</t>
  </si>
  <si>
    <t>SUWIGNYO. Sa,BSc</t>
  </si>
  <si>
    <t>Rt 02/01 Ds KUALA DUA</t>
  </si>
  <si>
    <t>PETI KEMAS</t>
  </si>
  <si>
    <t>SEDERHANA</t>
  </si>
  <si>
    <t>LIU JAP SUN</t>
  </si>
  <si>
    <t>Rt 01/04 Ds TOBANG KACANG</t>
  </si>
  <si>
    <t>PETI KEMAS DARI KAYU</t>
  </si>
  <si>
    <t>CV KARYA WAJAH PUTRA KALB</t>
  </si>
  <si>
    <t>MASDAR</t>
  </si>
  <si>
    <t>DS. TEBANG KACANG RT 04/4</t>
  </si>
  <si>
    <t>INTAN</t>
  </si>
  <si>
    <t>SUTONO</t>
  </si>
  <si>
    <t>TEBANG KACANG RT 3/4</t>
  </si>
  <si>
    <t>INDAH</t>
  </si>
  <si>
    <t>TJHONG BUI KHIONG</t>
  </si>
  <si>
    <t>DS PARIT BARU RT 02/06</t>
  </si>
  <si>
    <t>FOTO COPY</t>
  </si>
  <si>
    <t>LEMBAR</t>
  </si>
  <si>
    <t>PELANGI</t>
  </si>
  <si>
    <t>HAPPY FOSTER</t>
  </si>
  <si>
    <t>Km. 7 Rt 06/07</t>
  </si>
  <si>
    <t>FOTO STUDIO</t>
  </si>
  <si>
    <t>CARINA</t>
  </si>
  <si>
    <t>IBRAHIM MALO</t>
  </si>
  <si>
    <t>DS KUALA DUA</t>
  </si>
  <si>
    <t>HARAPAN INDAH</t>
  </si>
  <si>
    <t>JABARUDIN LAJIS</t>
  </si>
  <si>
    <t>DS KUALA DUA RT 01/03</t>
  </si>
  <si>
    <t>TJONG MUI KHIONG</t>
  </si>
  <si>
    <t>ADISUCIPTO PRT.BARU</t>
  </si>
  <si>
    <t>KARTIKA</t>
  </si>
  <si>
    <t>YUSUF UMIN</t>
  </si>
  <si>
    <t>DUSUN KERAMAT II</t>
  </si>
  <si>
    <t>MEMORI INDAH</t>
  </si>
  <si>
    <t>JAINUDDIN</t>
  </si>
  <si>
    <t>DS KUALA DUA RT 01/02</t>
  </si>
  <si>
    <t>Km 7 Rt. 06/07</t>
  </si>
  <si>
    <t>PASANG</t>
  </si>
  <si>
    <t>Buah</t>
  </si>
  <si>
    <t>Izin Kubu Raya</t>
  </si>
  <si>
    <t>A-17</t>
  </si>
  <si>
    <t>He Thiang Weng</t>
  </si>
  <si>
    <t>Prt H. Muksin 17 Ds. S. Raya</t>
  </si>
  <si>
    <t>Depot Air Minum</t>
  </si>
  <si>
    <t>Liter</t>
  </si>
  <si>
    <t>Cipta Karya Nyata</t>
  </si>
  <si>
    <t>GOEI BUN SIM</t>
  </si>
  <si>
    <t>WIJAYA TANDRA</t>
  </si>
  <si>
    <t>Jl. Trans Kalimantan Km.17,2</t>
  </si>
  <si>
    <t>Komponen Bahan Bangunan</t>
  </si>
  <si>
    <t>M3</t>
  </si>
  <si>
    <t>ERNAWATI</t>
  </si>
  <si>
    <t>Jl. Raya Kakap Dsn Merak</t>
  </si>
  <si>
    <t>Ton</t>
  </si>
  <si>
    <t>JALAN/DESA</t>
  </si>
  <si>
    <t>CANDRA</t>
  </si>
  <si>
    <t>PE JAU LAI</t>
  </si>
  <si>
    <t>DUSUN SELAT REMIS</t>
  </si>
  <si>
    <t>KECAMATAN : KUBU</t>
  </si>
  <si>
    <t>USAHA KARYA</t>
  </si>
  <si>
    <t>DJAIS</t>
  </si>
  <si>
    <t>DS DABUNG RT IV/IV</t>
  </si>
  <si>
    <t>ES BATU/BALOK</t>
  </si>
  <si>
    <t>ARI SUPRAPTO</t>
  </si>
  <si>
    <t>DS. BARU KUBU</t>
  </si>
  <si>
    <t>JAFRI</t>
  </si>
  <si>
    <t>Jl. Adisucipto Gg. Kapuas</t>
  </si>
  <si>
    <t>Percetakan dan Sablon</t>
  </si>
  <si>
    <t>KECAMATAN : SUI AMBAWANG</t>
  </si>
  <si>
    <t>LOU KUI SIANG</t>
  </si>
  <si>
    <t>LUO KUI SIANG-</t>
  </si>
  <si>
    <t>DS MEGA TIMUR-</t>
  </si>
  <si>
    <t>TEPUNG SAGU-</t>
  </si>
  <si>
    <t>TON-</t>
  </si>
  <si>
    <t>THE STTEK</t>
  </si>
  <si>
    <t>DS KOREK-</t>
  </si>
  <si>
    <t>DASU DAN ALISA</t>
  </si>
  <si>
    <t>WARMA R</t>
  </si>
  <si>
    <t>DS MEGA JAYA</t>
  </si>
  <si>
    <t>SARANA JAYA</t>
  </si>
  <si>
    <t>BAMBANG KURNIAWAN</t>
  </si>
  <si>
    <t>GAJAHMADA NO. 38</t>
  </si>
  <si>
    <t>1984</t>
  </si>
  <si>
    <t>HERMAN</t>
  </si>
  <si>
    <t>DS LINGGA RT. 16/16</t>
  </si>
  <si>
    <t>TEPUNG SAGU</t>
  </si>
  <si>
    <t>DS KOREK RT. 4/1</t>
  </si>
  <si>
    <t>THE SU TEK</t>
  </si>
  <si>
    <t>DS KOREK</t>
  </si>
  <si>
    <t>KAPUAS MANDIRI</t>
  </si>
  <si>
    <t>PR. ARWANA MAS</t>
  </si>
  <si>
    <t>SITI</t>
  </si>
  <si>
    <t>DESA PINANG LUAR</t>
  </si>
  <si>
    <t>ROKOK KRETEK</t>
  </si>
  <si>
    <t>Batang</t>
  </si>
  <si>
    <t>PR. KAPUAS JAYA</t>
  </si>
  <si>
    <t>SUPADI</t>
  </si>
  <si>
    <t>CV. PUTRA ALKA MANDIRI</t>
  </si>
  <si>
    <t>SUPARDI, S. Pd</t>
  </si>
  <si>
    <t>Air Minum Dalam Kemasan</t>
  </si>
  <si>
    <t>Desa Sungai Raya</t>
  </si>
  <si>
    <t xml:space="preserve"> </t>
  </si>
  <si>
    <t>TJHIN KON PHIN</t>
  </si>
  <si>
    <t>RT.01/RW.01, Desa Kalimas</t>
  </si>
  <si>
    <t>PEMBUATAN LILIN</t>
  </si>
  <si>
    <t>ARANG TEMPURUNG KELAPA</t>
  </si>
  <si>
    <t>AKHIANG</t>
  </si>
  <si>
    <t>Tikar Kayu</t>
  </si>
  <si>
    <t>GUSTANDI</t>
  </si>
  <si>
    <t>Kelompok</t>
  </si>
  <si>
    <t>Kerajinan Tempurung Kelapa</t>
  </si>
  <si>
    <t>TAHUN 2009</t>
  </si>
  <si>
    <t xml:space="preserve">KECAMATAN : RASAU JAYA </t>
  </si>
  <si>
    <t>ABDUL KHALID</t>
  </si>
  <si>
    <t>Tempe</t>
  </si>
  <si>
    <t>DALHARI</t>
  </si>
  <si>
    <t>Alas Kusuma Ds. Kuala Dua</t>
  </si>
  <si>
    <t>SAPRIANSYAH</t>
  </si>
  <si>
    <t>Ds. Arang Limbung Sungai Raya</t>
  </si>
  <si>
    <t>ROMELAN</t>
  </si>
  <si>
    <t>SUTIONO</t>
  </si>
  <si>
    <t>UMAR</t>
  </si>
  <si>
    <t>Jl. Rasau Jaya DS. Kuala Dua</t>
  </si>
  <si>
    <t>EFFENDI</t>
  </si>
  <si>
    <t>LOUW LIANG HONG</t>
  </si>
  <si>
    <t>HERRY SATJIARTO</t>
  </si>
  <si>
    <t>SULIKAN</t>
  </si>
  <si>
    <t>SUKIANTO TJEN</t>
  </si>
  <si>
    <t>RASMAD</t>
  </si>
  <si>
    <t>PUI SOE TI</t>
  </si>
  <si>
    <t>Parit Baru, Sungai Raya</t>
  </si>
  <si>
    <t>DS. Limbung Sungai Raya</t>
  </si>
  <si>
    <t>DS. Kuala Dua Sungai Raya</t>
  </si>
  <si>
    <t>DS. Sungai Raya Sungai Raya</t>
  </si>
  <si>
    <t>Tahu</t>
  </si>
  <si>
    <t>ERNA MURNIATI</t>
  </si>
  <si>
    <t>SUMIRAH</t>
  </si>
  <si>
    <t>JUWATI</t>
  </si>
  <si>
    <t xml:space="preserve">MISTUN </t>
  </si>
  <si>
    <t>NUR CHOLIS</t>
  </si>
  <si>
    <t>SITI MUNAWAROH</t>
  </si>
  <si>
    <t>SOPIAH</t>
  </si>
  <si>
    <t>SUAIDI</t>
  </si>
  <si>
    <t>YULIAR MUKTIONO</t>
  </si>
  <si>
    <t>MARYANI</t>
  </si>
  <si>
    <t>NGATEMI</t>
  </si>
  <si>
    <t>KASMI</t>
  </si>
  <si>
    <t>WIDOYO</t>
  </si>
  <si>
    <t>Rasau Jaya I, Rasau Jaya</t>
  </si>
  <si>
    <t>KARPET INDAH</t>
  </si>
  <si>
    <t>KECAMATAN : BATU AMPAR</t>
  </si>
  <si>
    <t>KITA BERSAMA</t>
  </si>
  <si>
    <t>HENDRA HALIM</t>
  </si>
  <si>
    <t>G.KELANTAN III/74</t>
  </si>
  <si>
    <t>LIM LAI HIO</t>
  </si>
  <si>
    <t>MEDAN SERI PADANG TIKAR 2</t>
  </si>
  <si>
    <t>KANAAN</t>
  </si>
  <si>
    <t>KARMIN BAKRI</t>
  </si>
  <si>
    <t>DS SUI LIMAU BATU AMPAR</t>
  </si>
  <si>
    <t>KUD SETIA USAHA</t>
  </si>
  <si>
    <t>MOSED</t>
  </si>
  <si>
    <t>PRT PANGLIMA PADANG TIKAR</t>
  </si>
  <si>
    <t>MOSES</t>
  </si>
  <si>
    <t>BABURAZAK BARAT PD.TKR.II</t>
  </si>
  <si>
    <t>ES LILIN</t>
  </si>
  <si>
    <t>KOTA INDAH</t>
  </si>
  <si>
    <t>KAM NYI TJHI</t>
  </si>
  <si>
    <t>Prt LOTAI PADANG TIKAR II</t>
  </si>
  <si>
    <t>ES LILIN/MAMBO</t>
  </si>
  <si>
    <t>SARI UTAMA</t>
  </si>
  <si>
    <t>KUCE JANG COI</t>
  </si>
  <si>
    <t>PSR BATU AMPAR</t>
  </si>
  <si>
    <t>ACC</t>
  </si>
  <si>
    <t>SUI THAP KUN</t>
  </si>
  <si>
    <t>DS. MEDAN SERI PD.TKR.II</t>
  </si>
  <si>
    <t>PENGGARAMAN IKAN</t>
  </si>
  <si>
    <t>ASAHI</t>
  </si>
  <si>
    <t>TJU HUI TAK</t>
  </si>
  <si>
    <t>CV. ISTA KARYA</t>
  </si>
  <si>
    <t>LIM KHIANG SIO</t>
  </si>
  <si>
    <t>CV. PARADES</t>
  </si>
  <si>
    <t>LIM HANG WAT</t>
  </si>
  <si>
    <t>CV. SUSIANTI</t>
  </si>
  <si>
    <t>LIM MONG KHIM</t>
  </si>
  <si>
    <t>DS. MEDAN SERI PD.TKR II</t>
  </si>
  <si>
    <t>HARAPAN</t>
  </si>
  <si>
    <t>LIM BAK PENG</t>
  </si>
  <si>
    <t>JUNG SIO SIONG</t>
  </si>
  <si>
    <t>KUDA TERBANG</t>
  </si>
  <si>
    <t>YAKOB</t>
  </si>
  <si>
    <t>NGERAWAN</t>
  </si>
  <si>
    <t>LIM KIANG TJHAI</t>
  </si>
  <si>
    <t>PANTAI DAMAI</t>
  </si>
  <si>
    <t>TJHANG FO KIONG</t>
  </si>
  <si>
    <t>SUMBER MADU</t>
  </si>
  <si>
    <t>IYO KIANG TIO</t>
  </si>
  <si>
    <t>PIONER PHOTO</t>
  </si>
  <si>
    <t>Ds SERAWAI</t>
  </si>
  <si>
    <t>PHOTO STUDIO</t>
  </si>
  <si>
    <t>KECAMATAN : SUNGAI  RAYA</t>
  </si>
  <si>
    <t>SURYA INDAH</t>
  </si>
  <si>
    <t>BAMBANG S</t>
  </si>
  <si>
    <t>SRI R</t>
  </si>
  <si>
    <t>Rasau Jaya II, Rasau Jaya</t>
  </si>
  <si>
    <t>KUSNO</t>
  </si>
  <si>
    <t>SAMIN</t>
  </si>
  <si>
    <t>TITIS</t>
  </si>
  <si>
    <t>PETRATUMINAH</t>
  </si>
  <si>
    <t>MASTUROH</t>
  </si>
  <si>
    <t>MAISAROH</t>
  </si>
  <si>
    <t>SUMANTO</t>
  </si>
  <si>
    <t>FIRMAN</t>
  </si>
  <si>
    <t>SUNARYO</t>
  </si>
  <si>
    <t>Rasau Jaya III, Rasau Jaya</t>
  </si>
  <si>
    <t>Pemetang Tujuh, Rasau Jaya</t>
  </si>
  <si>
    <t>WAIJO</t>
  </si>
  <si>
    <t>Kg</t>
  </si>
  <si>
    <t>ABDUL MANAN</t>
  </si>
  <si>
    <t>Keripik ubi berendam</t>
  </si>
  <si>
    <t>Jl. Rajawali No. 28 Rasau Jaya III</t>
  </si>
  <si>
    <t>MUSAFA</t>
  </si>
  <si>
    <t>Pasar Lama, Rasau Jaya I</t>
  </si>
  <si>
    <t>Rempeyek kacang</t>
  </si>
  <si>
    <t>DALIYAH</t>
  </si>
  <si>
    <t>LINA KUNAYAH</t>
  </si>
  <si>
    <t>Aneka makanan</t>
  </si>
  <si>
    <t>Rangginang, Marning</t>
  </si>
  <si>
    <t>SUTARSO</t>
  </si>
  <si>
    <t>Rangginang</t>
  </si>
  <si>
    <t>DATA  INDUSTRI KECIL DAN MENENGAH KAB. KUBU RAYA</t>
  </si>
  <si>
    <t>INDUSTRI KECAP</t>
  </si>
  <si>
    <t>MEBEUL KAYU</t>
  </si>
  <si>
    <t>BARANG KEPERLUAN ALAS KAKI</t>
  </si>
  <si>
    <t>ANAI</t>
  </si>
  <si>
    <t>MAFTUHIN</t>
  </si>
  <si>
    <t>TEGUH</t>
  </si>
  <si>
    <t>Aneka Kerupuk</t>
  </si>
  <si>
    <t>YANTO</t>
  </si>
  <si>
    <t>Kerupuk Amplang</t>
  </si>
  <si>
    <t>SITI NURKIYAH</t>
  </si>
  <si>
    <t>Desa Kapur RT 02/08 Sei Raya</t>
  </si>
  <si>
    <t>Mie</t>
  </si>
  <si>
    <t>LINA SEDERHANA</t>
  </si>
  <si>
    <t>LINA</t>
  </si>
  <si>
    <t>Jl. Wahyu Pasar S. Kakap</t>
  </si>
  <si>
    <t>Penggaraman Ikan Bilis Tipis</t>
  </si>
  <si>
    <t>HAMZAH AR</t>
  </si>
  <si>
    <t>Sungai Kakap, Kec S. Kakap</t>
  </si>
  <si>
    <t>AMIN</t>
  </si>
  <si>
    <t>Pasar Sungai Kakap</t>
  </si>
  <si>
    <t>Pasar Sungai Kakap Laut</t>
  </si>
  <si>
    <t>LO HONG TJENG</t>
  </si>
  <si>
    <t>DESA ARANG LIMBUNG RT. 04/I</t>
  </si>
  <si>
    <t>Penggilingan Kopi</t>
  </si>
  <si>
    <t>KIANTO BAMBANG</t>
  </si>
  <si>
    <t>PRT. TENGKORAK SUNGAI RAYA</t>
  </si>
  <si>
    <t>CAP OBOR</t>
  </si>
  <si>
    <t>CAP SATU DAN ANGSA DUA</t>
  </si>
  <si>
    <t>CIPTA SARI</t>
  </si>
  <si>
    <t>LIM TIANG SENG</t>
  </si>
  <si>
    <t>JL. ADISUCIPTO Depan Tirta Ria</t>
  </si>
  <si>
    <t>QISMUNA</t>
  </si>
  <si>
    <t>Gg. Karuman No. 1 Rasau Jaya I</t>
  </si>
  <si>
    <t>Marning</t>
  </si>
  <si>
    <t>PARIYEM</t>
  </si>
  <si>
    <t>Jl. MT. Haryono, Rasau Jaya I</t>
  </si>
  <si>
    <t>Kerupuk Kedele</t>
  </si>
  <si>
    <t>TELAGA BARU</t>
  </si>
  <si>
    <t>Jl. Pelita I RT.5 Ds. Punggur Kecil Sungai Kakap</t>
  </si>
  <si>
    <t>Jl. Raya Sungai Kakap Desa Sungai Kakap</t>
  </si>
  <si>
    <t>Jl.Pelita 2 Gg.Era Baru Ds.Punggur Kecil S. Kakap</t>
  </si>
  <si>
    <t>RT.01/RW.III Dusun Merdeka Desa Limbung</t>
  </si>
  <si>
    <t>Jl. Sungai Raya Dalam Perum Kartika Permai Blok E</t>
  </si>
  <si>
    <t>Kecap Manis Sirup ACC</t>
  </si>
  <si>
    <t>INDUSTRI MAKANAN</t>
  </si>
  <si>
    <t xml:space="preserve">INDUSTRI BAHAN KIMIA DAN BARANG DARI BAHAN KIMIA </t>
  </si>
  <si>
    <t xml:space="preserve">INDUSTRI KARET, BARANG DARI KARET DAN PLASTIK </t>
  </si>
  <si>
    <t xml:space="preserve">INDUSTRI FURNITUR </t>
  </si>
  <si>
    <t xml:space="preserve">INDUSTRI PENGOLAHAN LAINNYA </t>
  </si>
  <si>
    <t>INDUSTRI MINUMAN</t>
  </si>
  <si>
    <t xml:space="preserve">INDUSTRI KAYU, BARANG DARI KAYU DAN GABUS (TIDAK TERMASUK FURNITUR) DAN BARANG ANYAMAN DARI BAMBU, ROTAN DAN SEJENISNYA </t>
  </si>
  <si>
    <t xml:space="preserve">INDUSTRI PENCETAKAN DAN REPRODUKSI MEDIA REKAMAN </t>
  </si>
  <si>
    <t xml:space="preserve">Industri pengolahan dan pengawetan ikan dan biota air (bukan udang) </t>
  </si>
  <si>
    <t xml:space="preserve">Industri kopra </t>
  </si>
  <si>
    <t xml:space="preserve">Industri minyak makan kelapa </t>
  </si>
  <si>
    <t xml:space="preserve">Industri minyak makan dan lemak nabati dan hewani lainnya </t>
  </si>
  <si>
    <t>Industri pengolahan es sejenisnya</t>
  </si>
  <si>
    <t xml:space="preserve">Industri kerupuk, keripik, peyek dan sejenisnya </t>
  </si>
  <si>
    <t xml:space="preserve">Industri kimia dasar organik yang bersumber dari hasil pertanian </t>
  </si>
  <si>
    <t xml:space="preserve">Industri sabun dan bahan pembersih keperluan rumah tangga </t>
  </si>
  <si>
    <t>Industri perlengkapan dan peralatan rumah tangga (tidak termasuk furniture)</t>
  </si>
  <si>
    <t xml:space="preserve">Industri furnitur dari kayu </t>
  </si>
  <si>
    <t xml:space="preserve">Industri kerajinan ytdl </t>
  </si>
  <si>
    <t xml:space="preserve">Industri tempe kedelai </t>
  </si>
  <si>
    <t xml:space="preserve">Industri tahu kedelai </t>
  </si>
  <si>
    <t xml:space="preserve">Industri penggilingan dan pembersihan jagung </t>
  </si>
  <si>
    <t xml:space="preserve">Industri makaroni, mie dan produk sejenisnya </t>
  </si>
  <si>
    <t xml:space="preserve">Industri pengolahan kopi dan teh </t>
  </si>
  <si>
    <t xml:space="preserve">Industri kecap </t>
  </si>
  <si>
    <t xml:space="preserve">Industri minuman ringan </t>
  </si>
  <si>
    <t xml:space="preserve">Industri air minum dan air mineral </t>
  </si>
  <si>
    <t xml:space="preserve">Industri wadah dari kayu </t>
  </si>
  <si>
    <t xml:space="preserve">Industri pencetakan umum </t>
  </si>
  <si>
    <t xml:space="preserve">Industri mainan anak-anak </t>
  </si>
  <si>
    <t xml:space="preserve">Industri rokok kretek </t>
  </si>
  <si>
    <t xml:space="preserve">INDUSTRI PENGOLAHAN TEMBAKAU </t>
  </si>
  <si>
    <t xml:space="preserve">Industri berbagai macam pati palma </t>
  </si>
  <si>
    <t xml:space="preserve">Industri alas kaki untuk keperluan sehari-hari </t>
  </si>
  <si>
    <t xml:space="preserve">INDUSTRI KULIT, BARANG DARI KULIT DAN ALAS KAKI </t>
  </si>
  <si>
    <t xml:space="preserve">Industri barang bangunan dari kayu </t>
  </si>
  <si>
    <t>JENIS INDUSTRI</t>
  </si>
  <si>
    <t>DATA  PERUSAHAAN INDUSTRI KIMIA AGRO DAN HASIL HUTAN</t>
  </si>
  <si>
    <t>KABUPATEN  KUBU RAYA</t>
  </si>
  <si>
    <t>TAHUN 2010</t>
  </si>
  <si>
    <t>KABUPATEN KUBU RAYA</t>
  </si>
  <si>
    <t>KECAMATAN : TELUK PAKEDAI</t>
  </si>
  <si>
    <t>TAHUN 2011</t>
  </si>
  <si>
    <t>Penggaraman Ikan</t>
  </si>
  <si>
    <t>MUHMIYAH</t>
  </si>
  <si>
    <t>GILANG</t>
  </si>
  <si>
    <t>Ikan Asin Siap Saji</t>
  </si>
  <si>
    <t>Ikan Teri Renyah</t>
  </si>
  <si>
    <t>Koperasi</t>
  </si>
  <si>
    <t>Abon Ikan Lele</t>
  </si>
  <si>
    <t>Abon Lele</t>
  </si>
  <si>
    <t>ABDUL HADI SUWARNO</t>
  </si>
  <si>
    <t>IDA</t>
  </si>
  <si>
    <t>KSU MINA RAYA</t>
  </si>
  <si>
    <t>BORNEO RAYA</t>
  </si>
  <si>
    <t>UMI KALSUM</t>
  </si>
  <si>
    <t>TULISEM</t>
  </si>
  <si>
    <t>Komp. Korpri Jalur I, Kec. Sungai Raya</t>
  </si>
  <si>
    <t>Ds. Medan Seri Padang Tikar II, Kec. Batu Ampar</t>
  </si>
  <si>
    <t>Komp. Mawar Permai Parit Hj. Muksin, Kec. Sungai Raya</t>
  </si>
  <si>
    <t>Sri Kandi II Gg. Padi No. 5 Serdam, Kec. Sungai Raya</t>
  </si>
  <si>
    <t>Ds. Rasau Jaya I, Kec. Rasau Jaya</t>
  </si>
  <si>
    <t>Rasau Jaya Umum, Kec. Rasau Jaya</t>
  </si>
  <si>
    <t>Rasau Jaya V, Kec. Rasau Jaya</t>
  </si>
  <si>
    <t>Desa Rasau Jaya I Dusun VI</t>
  </si>
  <si>
    <t>Desa Rasau Jaya I Dusun V</t>
  </si>
  <si>
    <t>Desa Rasau Jaya I Dusun III</t>
  </si>
  <si>
    <t>Desa Rasau Jaya I Dusun II</t>
  </si>
  <si>
    <t>Desa Rasau Jaya II, Kec. Rasau Jaya</t>
  </si>
  <si>
    <t>TEMEJO</t>
  </si>
  <si>
    <t>SAYEM</t>
  </si>
  <si>
    <t>NUR KHOLIS</t>
  </si>
  <si>
    <t>MARSIAH</t>
  </si>
  <si>
    <t>KAMSI</t>
  </si>
  <si>
    <t>SAYUDI</t>
  </si>
  <si>
    <t>JAIMIN</t>
  </si>
  <si>
    <t>SOPINGAH</t>
  </si>
  <si>
    <t>SUTARTI</t>
  </si>
  <si>
    <t>SUWAIDI</t>
  </si>
  <si>
    <t>JUMAIN</t>
  </si>
  <si>
    <t>Desa Rasau Jaya I Dusun I</t>
  </si>
  <si>
    <t>KORYATI</t>
  </si>
  <si>
    <t>SYUKUR</t>
  </si>
  <si>
    <t>Desa Teluk Pakedai II RT.11</t>
  </si>
  <si>
    <t>Desa Teluk Pakedai II RT.09</t>
  </si>
  <si>
    <t xml:space="preserve">Desa Teluk Pakedai II RT.10 </t>
  </si>
  <si>
    <t>Desa Teluk Pakedai II RT.07</t>
  </si>
  <si>
    <t>Desa Teluk Pakedai II RT.06</t>
  </si>
  <si>
    <t>Desa Teluk Pakedai II RT.05</t>
  </si>
  <si>
    <t>Desa Teluk Pakedai II RT.04</t>
  </si>
  <si>
    <t>Desa Teluk Pakedai II RT.03</t>
  </si>
  <si>
    <t>Desa Teluk Pakedai II RT.01</t>
  </si>
  <si>
    <t>Desa Teluk Pakedai II RT. 08</t>
  </si>
  <si>
    <t>HARMINI</t>
  </si>
  <si>
    <t>Kerupuk</t>
  </si>
  <si>
    <t>Rengginang</t>
  </si>
  <si>
    <t>Desa Rasau Jaya I Dusun IV</t>
  </si>
  <si>
    <t>Keripik Ubi</t>
  </si>
  <si>
    <t>DARMAJID</t>
  </si>
  <si>
    <t>SRI ASTUTI</t>
  </si>
  <si>
    <t>Diana</t>
  </si>
  <si>
    <t>Kerupuk Ikan Teri</t>
  </si>
  <si>
    <t>Ida</t>
  </si>
  <si>
    <t>Kerupuk Basah</t>
  </si>
  <si>
    <t>Yayan Ruyana , Spi</t>
  </si>
  <si>
    <t>Rasau Jaya</t>
  </si>
  <si>
    <t>1. Rengginang</t>
  </si>
  <si>
    <t>2. Marning</t>
  </si>
  <si>
    <t>Abon lele</t>
  </si>
  <si>
    <t>WARNO</t>
  </si>
  <si>
    <t>LAU CAI SENG</t>
  </si>
  <si>
    <t>JAPRI</t>
  </si>
  <si>
    <t>H. ZAINAL</t>
  </si>
  <si>
    <t>H. YUSUF</t>
  </si>
  <si>
    <t>H. JAWAWI</t>
  </si>
  <si>
    <t>H. HUSIN</t>
  </si>
  <si>
    <t>ALEXANDRA</t>
  </si>
  <si>
    <t>WARDOYO</t>
  </si>
  <si>
    <t>M. YASIN</t>
  </si>
  <si>
    <t>H. RAMLI</t>
  </si>
  <si>
    <t>H. ARSYAD</t>
  </si>
  <si>
    <t>ABDUL SATAR</t>
  </si>
  <si>
    <t>SAHRUDIN</t>
  </si>
  <si>
    <t>H. USMAN</t>
  </si>
  <si>
    <t>H. JAMALUDIN</t>
  </si>
  <si>
    <t>M. ZAIRI</t>
  </si>
  <si>
    <t>JAILANI</t>
  </si>
  <si>
    <t>LING HUA</t>
  </si>
  <si>
    <t>DJOHAN</t>
  </si>
  <si>
    <t>NO : 946/KD.02/IHPK/IX/98</t>
  </si>
  <si>
    <t>HERMANTO (AYUNG)</t>
  </si>
  <si>
    <t>ANGUAN</t>
  </si>
  <si>
    <t>TDI NO : 949/KD.02/IHPK/IX/98</t>
  </si>
  <si>
    <t>NAMHONG</t>
  </si>
  <si>
    <t>CV</t>
  </si>
  <si>
    <t>THE STEK</t>
  </si>
  <si>
    <t>ANGUANG</t>
  </si>
  <si>
    <t>IDI</t>
  </si>
  <si>
    <t>TAN KIM SIA</t>
  </si>
  <si>
    <t>TUGIMIN TAN KIM</t>
  </si>
  <si>
    <t>LO JUN LIAK</t>
  </si>
  <si>
    <t>CV. RAJAWALI</t>
  </si>
  <si>
    <t>LASINAH</t>
  </si>
  <si>
    <t>SUYANTO</t>
  </si>
  <si>
    <t>PURNOMO</t>
  </si>
  <si>
    <t>KUNAYAH</t>
  </si>
  <si>
    <t>MUHAIMIN</t>
  </si>
  <si>
    <t>NGADISAH</t>
  </si>
  <si>
    <t>SUGINAH</t>
  </si>
  <si>
    <t>YAHMAN</t>
  </si>
  <si>
    <t>MUSLIKIN</t>
  </si>
  <si>
    <t>PAINEM</t>
  </si>
  <si>
    <t>ABU KHORI</t>
  </si>
  <si>
    <t>MU' I</t>
  </si>
  <si>
    <t>SARAH</t>
  </si>
  <si>
    <t>Jl. Pendidikan Rasau Jaya</t>
  </si>
  <si>
    <t>Patok 37, Rasau Jaya</t>
  </si>
  <si>
    <t>Jl. Bakti Rasau Jaya</t>
  </si>
  <si>
    <t>Kerupuk udang</t>
  </si>
  <si>
    <t>Rasau Jaya Utama</t>
  </si>
  <si>
    <t>P - IRT NO. 2.06.6112.29.0053</t>
  </si>
  <si>
    <t>Kerupuk Tahu</t>
  </si>
  <si>
    <t>Kerupuk Pangsit</t>
  </si>
  <si>
    <t>Jl. Adi Sucipto Gg. Mawar Desa Parit Baru Kec. Sungai Raya</t>
  </si>
  <si>
    <t>Dusun Keramat Dua Kuala Dua Kec. Sungai Raya</t>
  </si>
  <si>
    <t>Jln. Adisucipto Aspol BTN Teluk Mulus C.7 Kec. Sungai Raya</t>
  </si>
  <si>
    <t>Jln. Raya Kuala Dua GG. Bumi Barito Blok D Kec. Sungai Raya</t>
  </si>
  <si>
    <t>Pasar Sungai Kakap Laut Kec. Sungai Kakap</t>
  </si>
  <si>
    <t>Jl. Sungai Raya Dalam Rt 06/01 Kec. Sungai Raya</t>
  </si>
  <si>
    <t>Jl. Sungai Raya Dalam Perum Kartika Permai Blok E Kec. Sungai Raya</t>
  </si>
  <si>
    <t>Kembang Goyang</t>
  </si>
  <si>
    <t>Parit Tengkorak RT 05/02 Kec. Sungai Raya</t>
  </si>
  <si>
    <t>Komp. Mawar Permai Parit Haji Muksin RT.005/RW.008 Sungai Raya</t>
  </si>
  <si>
    <t>P - IRT NO : 2.15.6112.01.0055</t>
  </si>
  <si>
    <t>1. Kerupuk Potato</t>
  </si>
  <si>
    <t>BTN Kiwi Sungai Raya</t>
  </si>
  <si>
    <t>2. Kerupuk Makroni</t>
  </si>
  <si>
    <t>3. Kerupuk Pisang</t>
  </si>
  <si>
    <t>4. Kerupuk Ulat Sutra</t>
  </si>
  <si>
    <t>1. Kripik tempe</t>
  </si>
  <si>
    <t>2. Keripik Keladi</t>
  </si>
  <si>
    <t xml:space="preserve">1. Kerupuk Kedelai </t>
  </si>
  <si>
    <t>2. Stick Keladi</t>
  </si>
  <si>
    <t>2. Marning, Ciput</t>
  </si>
  <si>
    <t xml:space="preserve">Keripik Keladi </t>
  </si>
  <si>
    <t xml:space="preserve">1. Kerupuk ubi </t>
  </si>
  <si>
    <t>1. Marning</t>
  </si>
  <si>
    <t>2. Kerupuk Kedelai</t>
  </si>
  <si>
    <t xml:space="preserve">1. Rengginang </t>
  </si>
  <si>
    <t>2. Kerupuk Beras</t>
  </si>
  <si>
    <t>1. Rangginang</t>
  </si>
  <si>
    <t>Kecap Ikan</t>
  </si>
  <si>
    <t>Kecap</t>
  </si>
  <si>
    <t>Penggilingan Jagung</t>
  </si>
  <si>
    <t>Pengolahan Sagu</t>
  </si>
  <si>
    <t>Kopra</t>
  </si>
  <si>
    <t>Kopra Asap</t>
  </si>
  <si>
    <t>Minyak Makan</t>
  </si>
  <si>
    <t>Minyak makan Kelapa</t>
  </si>
  <si>
    <t>Tepung Sagu</t>
  </si>
  <si>
    <t>Sagu Kering</t>
  </si>
  <si>
    <t>Sagu Basah</t>
  </si>
  <si>
    <t>Sagu Basah dan Kering</t>
  </si>
  <si>
    <t>Es Batu</t>
  </si>
  <si>
    <t>Es batu</t>
  </si>
  <si>
    <t>Es Batu (Balok)</t>
  </si>
  <si>
    <t>Es Lilin (Mambo)</t>
  </si>
  <si>
    <t>Minyak Dari Nabati dan Hewan</t>
  </si>
  <si>
    <t>Minyak Makan dari Nabati</t>
  </si>
  <si>
    <t>Pasar Punggur Kecil Kec. Sungai Kakap</t>
  </si>
  <si>
    <t>Parit Taman RT 19/7 Kec. Sungai kakap</t>
  </si>
  <si>
    <t>Parit Perojah RT 23 Kec. Sungai Kakap</t>
  </si>
  <si>
    <t>RT 9/03 Pal IX Kec. Sungai Kakap</t>
  </si>
  <si>
    <t>Sungai Bemban Punggur Kecil Kec. Sungai Kakap</t>
  </si>
  <si>
    <t>Sungai Nenas Punggur Kecil Kec. Sungai Kakap</t>
  </si>
  <si>
    <t>Desa Rasau Jaya I Dusun V Kec. Rasau Jaya</t>
  </si>
  <si>
    <t>Dusun Selat Remis Kec. Teluk Pakedai</t>
  </si>
  <si>
    <t>Desa Sungai Itik RT 03/2 Kec. Kakap</t>
  </si>
  <si>
    <t>Jl. Raya Kakap Dsn Merak Kec. Sungai Kakap</t>
  </si>
  <si>
    <t>Desa Tebang Kacang RT 05/01 Kec. Sungai Raya</t>
  </si>
  <si>
    <t>KM.8 Sungai Raya</t>
  </si>
  <si>
    <t>Desa Dabong RT IV/IV Kec. Sungai Raya</t>
  </si>
  <si>
    <t>Gg. Kelantan III/74</t>
  </si>
  <si>
    <t>Desa Sungai Limau Kec. Batu Ampar</t>
  </si>
  <si>
    <t>Parit Panglima Kec. Padang Tikar</t>
  </si>
  <si>
    <t>Baburazak Barat Padang Tikar II Kec. Padang Tikar</t>
  </si>
  <si>
    <t>Desa Medan Sari Padang Tikar II Kec. Padang Tikar</t>
  </si>
  <si>
    <t>Parit Lotai Padang Tikar II Kec. Padang Tikar</t>
  </si>
  <si>
    <t>Desa Mega Timur Kec. Sungai Ambawang</t>
  </si>
  <si>
    <t>Desa Korek Kec. Sungai Ambawang</t>
  </si>
  <si>
    <t>Desa Lingga RT. 16/16 Kec. Sungai Ambawang</t>
  </si>
  <si>
    <t>Desa Korek RT. 4/1 Kec. Sungai Ambawang</t>
  </si>
  <si>
    <t>Dsn. Alina RT.1/RW V Kec. Sungai Ambawang</t>
  </si>
  <si>
    <t>Dsn. Bale RT. 1 RW. II Kec. Sungai Ambawang</t>
  </si>
  <si>
    <t>Desa Ampera RT. 3/RW. 5 Kec. Sungai Ambawang</t>
  </si>
  <si>
    <t>Jl. Ampera RT. 2/RW. 5 Kec. Sungai Ambawang</t>
  </si>
  <si>
    <t>Dsn. Lingga Dalam RT.16 Desa Lingga Kec. Sungai Ambawang</t>
  </si>
  <si>
    <t>Dusun Simpang Kiri Desa Korek Kec. Sungai Ambawang</t>
  </si>
  <si>
    <t>Dusun Jaya Paraya Desa Korek Kec. Sungai Ambawang</t>
  </si>
  <si>
    <t>RT 2/RW.II Sungai Raya Dalam Kec. Sungai Raya</t>
  </si>
  <si>
    <t>Desa Kapur RT 02/08 Kec. Sei Raya</t>
  </si>
  <si>
    <t>Jl. Sungai Raya RT 002/01 Kec. Sungai Raya</t>
  </si>
  <si>
    <t>DESA Arang Limbung RT. 04/RW. I Kec. Sungai Raya</t>
  </si>
  <si>
    <t>Parit Tengkorak Kec. Sungai Raya</t>
  </si>
  <si>
    <t>Gg. Kakap I Kec. Sungai Raya</t>
  </si>
  <si>
    <t>Jl. Adi Sucipto Depan Tirta Ria Kec. Sungai Raya</t>
  </si>
  <si>
    <t>Jl. Adi Sucipto RT. 05/RW. II Kec. Sungai Raya</t>
  </si>
  <si>
    <t>1. Kerupuk Basah Ikan Belidak</t>
  </si>
  <si>
    <t>P - IRT NO : 2.16.6112.31.0060</t>
  </si>
  <si>
    <t>2. Keladi Balado</t>
  </si>
  <si>
    <t>P - IRT NO : 2.15.6112.07.0059</t>
  </si>
  <si>
    <t xml:space="preserve">1. Keripik Pisang </t>
  </si>
  <si>
    <t>P - IRT NO : 6.14.6112.07.0057</t>
  </si>
  <si>
    <t>2. Pangsit Nanas</t>
  </si>
  <si>
    <t>P - IRT NO : 6.06.6112.30.0058</t>
  </si>
  <si>
    <t>Peyek</t>
  </si>
  <si>
    <t>Kerupuk Lele Gurih</t>
  </si>
  <si>
    <t>Komp. PIL Blok A 11 No. 9 Kec Sungai Raya</t>
  </si>
  <si>
    <t>PIL BI / No 2 Kec Sungai Raya</t>
  </si>
  <si>
    <t>Jln. Adisucipto Km 15,6 Kec Sungai Raya</t>
  </si>
  <si>
    <t>Komp. PU S. Durian No.22 Kec Sungai Raya</t>
  </si>
  <si>
    <t>Ust. ABDULAH</t>
  </si>
  <si>
    <t>DIANA</t>
  </si>
  <si>
    <t>YAYAN RUYANA, S. IP</t>
  </si>
  <si>
    <t>SITI JUARIAH</t>
  </si>
  <si>
    <t>IBU HARTONO</t>
  </si>
  <si>
    <t>BAMBANG</t>
  </si>
  <si>
    <t>WENI FIANTI</t>
  </si>
  <si>
    <t>DIKCA KARUNIAWATI</t>
  </si>
  <si>
    <t>TUMINAH</t>
  </si>
  <si>
    <t>LIS HUBAINY</t>
  </si>
  <si>
    <t>M. DALHARI</t>
  </si>
  <si>
    <t>NURAIDA SUKMANASARI</t>
  </si>
  <si>
    <t>SRI WAHYUNI</t>
  </si>
  <si>
    <t>HUMINTARSIH</t>
  </si>
  <si>
    <t>SUWARSI</t>
  </si>
  <si>
    <t>Komp. PLN</t>
  </si>
  <si>
    <t>Keripik Singkong Balado</t>
  </si>
  <si>
    <t>SAIMIN</t>
  </si>
  <si>
    <t>1. Brownise Cookies</t>
  </si>
  <si>
    <t>2. Stik Ubi Balado</t>
  </si>
  <si>
    <t>3. Sus Kering</t>
  </si>
  <si>
    <t>Komp. Bayangkara Permai C. 30 Sungai Raya Dalam</t>
  </si>
  <si>
    <t>1. Carang Mas</t>
  </si>
  <si>
    <t>2. Keripik Tempe</t>
  </si>
  <si>
    <t>Komp. Korpri Jl. Sungai Raya Dalam Kec. Sungai Raya</t>
  </si>
  <si>
    <t>1. Peyek Bayam</t>
  </si>
  <si>
    <t>2. Keripik Pisang</t>
  </si>
  <si>
    <t>Desa Limbung PT. 4O Kec. Sungai Raya</t>
  </si>
  <si>
    <t>SUKSES MANDIRI</t>
  </si>
  <si>
    <t>RIZQI ILAHI</t>
  </si>
  <si>
    <t>TIFANI</t>
  </si>
  <si>
    <t>SUTARSIH</t>
  </si>
  <si>
    <t>WIDAYATI</t>
  </si>
  <si>
    <t>DIAN SRIMURNIATI</t>
  </si>
  <si>
    <t>JL. Sri Kandi II Gg.Padi No. 5 Serdam</t>
  </si>
  <si>
    <t>1. Kacang Karang</t>
  </si>
  <si>
    <t>2. Kanji Aloevera</t>
  </si>
  <si>
    <t>3. Teri Remas</t>
  </si>
  <si>
    <t>4. Stik Bawang Keju</t>
  </si>
  <si>
    <t>MURYANNIE D. M</t>
  </si>
  <si>
    <t>SEMPRONG LINA</t>
  </si>
  <si>
    <t>Rasau Jaya I</t>
  </si>
  <si>
    <t>M. MUHAIMIN</t>
  </si>
  <si>
    <t>Rasau Jaya I Kec. Rasau Jaya</t>
  </si>
  <si>
    <t>Desa S. Bulan C</t>
  </si>
  <si>
    <t>1. Pisang Aroma</t>
  </si>
  <si>
    <t>SABAR ARISATI</t>
  </si>
  <si>
    <t>YENI</t>
  </si>
  <si>
    <t>2. Opak Singkong</t>
  </si>
  <si>
    <t>Gg. Puskesmas I</t>
  </si>
  <si>
    <t>Stik Bawang</t>
  </si>
  <si>
    <t>YANTI</t>
  </si>
  <si>
    <t>Komp. Korpri Jalur I</t>
  </si>
  <si>
    <t>Keripik Pisang</t>
  </si>
  <si>
    <t>MAHWIYAH</t>
  </si>
  <si>
    <t>2. Kerupuk Singkong</t>
  </si>
  <si>
    <t>1. Roti Cane</t>
  </si>
  <si>
    <t>2. Snack</t>
  </si>
  <si>
    <t>HONEY COOKIES</t>
  </si>
  <si>
    <t>HANIYAH</t>
  </si>
  <si>
    <t>Teluk Mulus Sungai Raya Kec. Sungai Raya</t>
  </si>
  <si>
    <t xml:space="preserve">Sungai Raya </t>
  </si>
  <si>
    <t>Opak Singkong</t>
  </si>
  <si>
    <t>RENI MARIANA</t>
  </si>
  <si>
    <t xml:space="preserve">Perorangan </t>
  </si>
  <si>
    <t>Sri Kandi II Gg. Padi No. 5 Serdam</t>
  </si>
  <si>
    <t>MURYANI</t>
  </si>
  <si>
    <t>3. Wajit Bandung</t>
  </si>
  <si>
    <t xml:space="preserve">S. Raya Dalam Korpri </t>
  </si>
  <si>
    <t>Kerupuk Ikan</t>
  </si>
  <si>
    <t xml:space="preserve">Jl. Sungai Raya Dalam </t>
  </si>
  <si>
    <t>Jl. A. Yani II Wonodadi II</t>
  </si>
  <si>
    <t>1. Keripik Ubi</t>
  </si>
  <si>
    <t>ARIANTO</t>
  </si>
  <si>
    <t>WIJIANTO</t>
  </si>
  <si>
    <t>Sungai Raya</t>
  </si>
  <si>
    <t>Keripik Tempe</t>
  </si>
  <si>
    <t>ETI YATNIARTI</t>
  </si>
  <si>
    <t>a. Atmayati</t>
  </si>
  <si>
    <t>MITRA SEHATI</t>
  </si>
  <si>
    <t>b. Uci Wulandri</t>
  </si>
  <si>
    <t>c. Nurhayani. S</t>
  </si>
  <si>
    <t>Amplang Tenggiri</t>
  </si>
  <si>
    <t>TILAWATUL</t>
  </si>
  <si>
    <t>Amplang</t>
  </si>
  <si>
    <t>Perum IV</t>
  </si>
  <si>
    <t>Perumnas 10 Blok 15 NO.156 Perum IV Blok 15 Jl. Sambas</t>
  </si>
  <si>
    <t>ROHAYAH</t>
  </si>
  <si>
    <t>Sungai Ambawang</t>
  </si>
  <si>
    <t>2.Kerupuk Nasi</t>
  </si>
  <si>
    <t>ANNUR</t>
  </si>
  <si>
    <t>a. ABDUL HADI SUWARNO</t>
  </si>
  <si>
    <t>b. IDA ROYANI</t>
  </si>
  <si>
    <t>c. MURYATI</t>
  </si>
  <si>
    <t>1. Kripik kulit Ikan Lele</t>
  </si>
  <si>
    <t>2.Kripik Pisang</t>
  </si>
  <si>
    <t>3. Kripik Ubi</t>
  </si>
  <si>
    <t>1. Rengginang Berbumbu</t>
  </si>
  <si>
    <t>P - IRT NO : 2.15.6112.11.0062</t>
  </si>
  <si>
    <t>2. Rengginang</t>
  </si>
  <si>
    <t>3. Kerupuk Kedelai</t>
  </si>
  <si>
    <t>a. SUTARSO</t>
  </si>
  <si>
    <t>b. SITI NUROHMAH</t>
  </si>
  <si>
    <t>c. PARIYEM</t>
  </si>
  <si>
    <t>GOYANG 1 - 1</t>
  </si>
  <si>
    <t>Dewi Holisah</t>
  </si>
  <si>
    <t>1. Kerupuk Tepung Beras</t>
  </si>
  <si>
    <t>2. Tarotela</t>
  </si>
  <si>
    <t>Dusun VI Bina Karya Kec. Rasau Jaya</t>
  </si>
  <si>
    <t>Dusun  V Kebun Jeruk Kec. Rasau Jaya</t>
  </si>
  <si>
    <t>Rasau Jaya III Kec. Rasau Jaya</t>
  </si>
  <si>
    <t>JL. Pelita IV Kec. Rasau Jaya</t>
  </si>
  <si>
    <t>Dusun IV Purwodadi Kec. Rasau Jaya</t>
  </si>
  <si>
    <t>DEWI HOLIYAH</t>
  </si>
  <si>
    <t>2. Rempeyek</t>
  </si>
  <si>
    <t>P - IRT NO : 2.06.6112.32.0061</t>
  </si>
  <si>
    <t>SUSIANTI</t>
  </si>
  <si>
    <t>SUSIANTO</t>
  </si>
  <si>
    <t>1. SLUNDAWANAL</t>
  </si>
  <si>
    <t>SLUNDAWANAL</t>
  </si>
  <si>
    <t>BERKAH</t>
  </si>
  <si>
    <t>2. MUSTAFA</t>
  </si>
  <si>
    <t>Rempeyek</t>
  </si>
  <si>
    <t>SITI MUDAWAMAH</t>
  </si>
  <si>
    <t>2. Tora Telo</t>
  </si>
  <si>
    <t>3. Kerupuk</t>
  </si>
  <si>
    <t>Dusun V Kebun Jeruk Kec. Rasau Jaya</t>
  </si>
  <si>
    <t>Dusun Rasau Utama Kec. Rasau Jaya</t>
  </si>
  <si>
    <t>Dusun IV Purwodadi Rasau Jaya I Kec. Rasau Jaya</t>
  </si>
  <si>
    <t>SUPANIYEM</t>
  </si>
  <si>
    <t>Keripik Nanas</t>
  </si>
  <si>
    <t>NISPAWATI</t>
  </si>
  <si>
    <t>Dusun II Suka Bakti Kec. Rasau Jaya</t>
  </si>
  <si>
    <t>Jl. Sawo jlr.2a No.22 Pontianak</t>
  </si>
  <si>
    <t>Stik Rumput Laut</t>
  </si>
  <si>
    <t>ULTRA PROZEN FOOD</t>
  </si>
  <si>
    <t>VIVI SUSANTI</t>
  </si>
  <si>
    <t>KWT DAHLIA</t>
  </si>
  <si>
    <t>Kerupuk Terigu</t>
  </si>
  <si>
    <t>MUSIYAH</t>
  </si>
  <si>
    <t>Rasau Jaya II Kec. Rasau Jaya</t>
  </si>
  <si>
    <t>KATMI</t>
  </si>
  <si>
    <t>MUSLAH</t>
  </si>
  <si>
    <t>Kerupuk Ubi</t>
  </si>
  <si>
    <t>2. Opek</t>
  </si>
  <si>
    <t>SP 3 , Rasau Jaya I Kec. Rasau Jaya</t>
  </si>
  <si>
    <t>Kec. Rasau Jaya</t>
  </si>
  <si>
    <t>SITI MAIMUNAH</t>
  </si>
  <si>
    <t>SITI NURAHMAN</t>
  </si>
  <si>
    <t>SULAIHA</t>
  </si>
  <si>
    <t>INDUSTRI PAKAIAN JADI</t>
  </si>
  <si>
    <t>Dusun 2 Suka Bakti RT 03 RW 02 Rasau Jaya I  Kec. Rasau Jaya</t>
  </si>
  <si>
    <t>Pakaian jadi</t>
  </si>
  <si>
    <t>Stel</t>
  </si>
  <si>
    <t>PRAMU</t>
  </si>
  <si>
    <t>YAHYA</t>
  </si>
  <si>
    <t>Hery Suwarno</t>
  </si>
  <si>
    <t>1 kg = 200 .000</t>
  </si>
  <si>
    <t>abon/ kg 17 ribu</t>
  </si>
  <si>
    <t>Jln. Sultan Agung No. 50 Kec. Rasau Jaya</t>
  </si>
  <si>
    <t>Jln. Sultan Agung 19 Rasau Jaya I Kec. Rasau Jaya</t>
  </si>
  <si>
    <t>50 ribu/stel</t>
  </si>
  <si>
    <t>ISTILAH</t>
  </si>
  <si>
    <t>JAYA TAILOR</t>
  </si>
  <si>
    <t>REMAJA</t>
  </si>
  <si>
    <t>Rasau Utama Kec. Rasau Jaya</t>
  </si>
  <si>
    <t>Desa Teluk Pakedai II RT.10 Kec. Teluk Pakedai</t>
  </si>
  <si>
    <t>Desa Teluk Pakedai II RT.06 Kec. Teluk Pakedai</t>
  </si>
  <si>
    <t>Desa Teluk Pakedai II RT.05 Kec. Teluk Pakedai</t>
  </si>
  <si>
    <t>KARTINI</t>
  </si>
  <si>
    <t>Ny. ROSO</t>
  </si>
  <si>
    <t>MALIYA</t>
  </si>
  <si>
    <t>AW SAFARUDIN</t>
  </si>
  <si>
    <t>NUR AIDA</t>
  </si>
  <si>
    <t>YAN SOK CU</t>
  </si>
  <si>
    <t>SUWIGNYO</t>
  </si>
  <si>
    <t>Rt 02/01 Desa Kuala Dua Kec. Sungai Raya</t>
  </si>
  <si>
    <t>Tebang Kacang RT 3/4 Kec. Sungai Raya</t>
  </si>
  <si>
    <t>DS. Tebang Kacang RT 04/4 Kec. Sungai Raya</t>
  </si>
  <si>
    <t>Rt 01/04 Ds Tebang Kacang Kec. Sungai Raya</t>
  </si>
  <si>
    <t>Desa Baru Kubu Kec. Kubu</t>
  </si>
  <si>
    <t>Gajah Mada NO. 38 Kec. Sungai Raya</t>
  </si>
  <si>
    <t>Desa Parit Baru RT 02/06 Kec. Sungai Raya</t>
  </si>
  <si>
    <t>Km. 7 Rt 06/07 Kec. Sungai Raya</t>
  </si>
  <si>
    <t>Desa Kuala Dua Kec. Sungai Raya</t>
  </si>
  <si>
    <t>Desa Kuala Dua RT 01/03 Kec. Sungai Raya</t>
  </si>
  <si>
    <t>Jl. Adi Sucipto Parit Baru Kec. Sungai Raya</t>
  </si>
  <si>
    <t>Dusun Keramat II Kec. Sungai Raya</t>
  </si>
  <si>
    <t>Desa Kuala Dua RT 01/02 Kec. Sungai Raya</t>
  </si>
  <si>
    <t>Jl. Adisucipto Gg. Kapuas Kec. Sungai Raya</t>
  </si>
  <si>
    <t>Jl. Adi Sucipto Km 7 Rt. 06/07 Kec. Sungai Raya</t>
  </si>
  <si>
    <t>Desa Serawai</t>
  </si>
  <si>
    <t>Dusun Sungai Rengas Kec. Sungai Kakap</t>
  </si>
  <si>
    <t>Dusun Parit Baru RT 2/10 Kec. Sungai Raya</t>
  </si>
  <si>
    <t>Gg. Ceria II Sungai Raya Dalam Kec. Sungai Raya</t>
  </si>
  <si>
    <t>Jl. Adi Sucipto KM.8,3 Kec. Sungai Raya</t>
  </si>
  <si>
    <t>Sungai Raya Dalam Rt 06/01 Kec. Sungai Raya</t>
  </si>
  <si>
    <t>Rejosari Desa Kuala Dua Kec. Sungai Raya</t>
  </si>
  <si>
    <t>Desa Rasau Jaya I Dusun VI Kec. Rasau Jaya</t>
  </si>
  <si>
    <t>Desa Rasau Jaya I Dusun III Kec. Rasau Jaya</t>
  </si>
  <si>
    <t>SUJITO</t>
  </si>
  <si>
    <t>SUWARMAN</t>
  </si>
  <si>
    <t>MATERIAL JAYA</t>
  </si>
  <si>
    <t>Jl. Sudimulyo Rasau Jaya III Kec. Rasau Jaya</t>
  </si>
  <si>
    <t>SIUP Kab. Pontianak</t>
  </si>
  <si>
    <t>RIYANTO</t>
  </si>
  <si>
    <t>KAPASITAS PRODUKSI/TAHUN</t>
  </si>
  <si>
    <t>ARDI MEBEL JAYA</t>
  </si>
  <si>
    <t>Jl. Margodadi Rasau Jaya III Kec. Rasau Jaya</t>
  </si>
  <si>
    <t>SURYONO</t>
  </si>
  <si>
    <t>Jl. Pendidikan Rasau Jaya III Kec. Rasau Jaya</t>
  </si>
  <si>
    <t>EDI MUSTIKA</t>
  </si>
  <si>
    <t>HASTA KARYA</t>
  </si>
  <si>
    <t>OMI</t>
  </si>
  <si>
    <t>MUSTAFA</t>
  </si>
  <si>
    <t>YUNUI/BU AMINAH</t>
  </si>
  <si>
    <t>SUSI</t>
  </si>
  <si>
    <t>Rasau Jaya Umum Kec. Rasau Jaya</t>
  </si>
  <si>
    <t>Izin Kab. Kubu Raya</t>
  </si>
  <si>
    <t>LIU KONG YONG</t>
  </si>
  <si>
    <t>Desa Ambawang Kuala Kec. Sungai Ambawang</t>
  </si>
  <si>
    <t>CV. GRAHA ERLANGGA</t>
  </si>
  <si>
    <t>KASEM BACONG</t>
  </si>
  <si>
    <t xml:space="preserve">Dsn. Mega Kencana RT.3 RW.VI Desa Mega Timur </t>
  </si>
  <si>
    <t>Kec. Sungai Ambawang</t>
  </si>
  <si>
    <t>NURSIAH</t>
  </si>
  <si>
    <t>Jl. Trans Kalimantan RT.6/RW.10 Kec. Sungai Ambawang</t>
  </si>
  <si>
    <t>MARTINUS HENDRI</t>
  </si>
  <si>
    <t>Dusun Jaya Paraya Desa Korek</t>
  </si>
  <si>
    <t>m3</t>
  </si>
  <si>
    <t>UBAR DINO</t>
  </si>
  <si>
    <t>MAT HOLIK</t>
  </si>
  <si>
    <t>Dusun Sule Bagas Desa Korek</t>
  </si>
  <si>
    <t>AGUS TALIS</t>
  </si>
  <si>
    <t>ANTONIUS DARUS</t>
  </si>
  <si>
    <t>Dusun Simpang Kiri Desa Korek</t>
  </si>
  <si>
    <t>Dusun Sule Bagas Desa Korek Kec. Sungai Ambawang</t>
  </si>
  <si>
    <t>JONI LAPOK</t>
  </si>
  <si>
    <t>APENG</t>
  </si>
  <si>
    <t>EDENG</t>
  </si>
  <si>
    <t>JIMMY DINATA</t>
  </si>
  <si>
    <t>KIM CUA</t>
  </si>
  <si>
    <t>Jl. Trans Kalimantan RT.01 Dusun Sangku Desa Pancaroba</t>
  </si>
  <si>
    <t>Jl. Trans Kalimantan RT.01 Dusun Tapah Desa Pancaroba</t>
  </si>
  <si>
    <t>Jl. Trans Kalimantan RT.04 Dusun Pancaroba Desa Pancaroba</t>
  </si>
  <si>
    <t>KARYA SENTOSA</t>
  </si>
  <si>
    <t>HAILI</t>
  </si>
  <si>
    <t>Jl. Trans Kalimantan RT.1/RW.I Dusun Karya II Desa Jawa Tengah</t>
  </si>
  <si>
    <t>SUNARDI</t>
  </si>
  <si>
    <t>TAN TEN FIE</t>
  </si>
  <si>
    <t>AVENTUS AKIM</t>
  </si>
  <si>
    <t>MARIUS RITA DIHALES</t>
  </si>
  <si>
    <t>DJUNG FA/YONG HUA</t>
  </si>
  <si>
    <t>WENDRI SALAM</t>
  </si>
  <si>
    <t>BHENO HANAFI</t>
  </si>
  <si>
    <t>FILIPUS AJAN</t>
  </si>
  <si>
    <t>JERING PERMAI</t>
  </si>
  <si>
    <t>RUDIANTO</t>
  </si>
  <si>
    <t>LINTAS BANGA</t>
  </si>
  <si>
    <t>SELVIANUS SICIP</t>
  </si>
  <si>
    <t>YANTO M.</t>
  </si>
  <si>
    <t>KOPERASI MEGA JAYA</t>
  </si>
  <si>
    <t>SAMSU</t>
  </si>
  <si>
    <t>ARYANTO</t>
  </si>
  <si>
    <t>Dusun Teluk Lais RT.01/RW.01 Desa Teluk Bakung</t>
  </si>
  <si>
    <t>Dusun Lintang Batang RT.01/RT.02 Desa Teluk Bakung</t>
  </si>
  <si>
    <t>Dusun Lintang Batang RT.02/RT.02 Desa Teluk Bakung</t>
  </si>
  <si>
    <t>Dusun Lintang Batang RT.04/RW.02 Desa Teluk Bakung</t>
  </si>
  <si>
    <t>Dusun Bawas Lestari RT.01/RW.01 Desa Teluk Bakung</t>
  </si>
  <si>
    <t>Dusun Benuah RT.RT.01/RW.IV Desa Teluk Bakung</t>
  </si>
  <si>
    <t>Dusun Enggang Raya RT.01/RW.07 Desa Teluk Bakung</t>
  </si>
  <si>
    <t>Dusun Lintang Batang RT.05/RW.02 Desa Teluk Bakung</t>
  </si>
  <si>
    <t>Dusun Gunung Benuah RT.06/RW.04 Desa Teluk Bakung</t>
  </si>
  <si>
    <t>Dusun II Lintang Batang RT.04/RW.02 Desa Teluk Bakung</t>
  </si>
  <si>
    <t>Dusun Lintang Batang RT.01/RW.02 Desa Teluk Bakung</t>
  </si>
  <si>
    <t>Dusun Gang Benuah RT.05/RW.IV Desa Teluk Bakung</t>
  </si>
  <si>
    <t xml:space="preserve">Industri Vulkanisir Ban </t>
  </si>
  <si>
    <t>ATS VULKANISIR</t>
  </si>
  <si>
    <t>BASUKI</t>
  </si>
  <si>
    <t>Ban Vulkanisir</t>
  </si>
  <si>
    <t>Jl. Trans Kalimantan RT.13/RW.10 Kec. Sungai Ambawang</t>
  </si>
  <si>
    <t xml:space="preserve">Industri Remilling Karet </t>
  </si>
  <si>
    <t>AMOY JULAM</t>
  </si>
  <si>
    <t>Jl. Trans Kalimantan Kec. Sungai Ambawang</t>
  </si>
  <si>
    <t>PT. FAJAR KHATULISTIWA UTAMA</t>
  </si>
  <si>
    <t>MULYANA</t>
  </si>
  <si>
    <t>PT</t>
  </si>
  <si>
    <t>Remiling Karet</t>
  </si>
  <si>
    <t>No : 503/003/IUI/III/BPMPT/2010</t>
  </si>
  <si>
    <t>Jl. Trans Kalimantan Dusun Tapah RT.01/RW.03 Desa Pancaroba</t>
  </si>
  <si>
    <t>Barang Keperluan Alas Kaki</t>
  </si>
  <si>
    <t>Desa Mega Jaya Kec. Sungai Ambawang</t>
  </si>
  <si>
    <t>HE THIANG WENG</t>
  </si>
  <si>
    <t>BUNYAMIN</t>
  </si>
  <si>
    <t>AMB AQUA</t>
  </si>
  <si>
    <t>YULIANA</t>
  </si>
  <si>
    <t>ROS ER</t>
  </si>
  <si>
    <t>OKTAVIANUS NAI'SA'U</t>
  </si>
  <si>
    <t>Jl. Ya'm Sabran Tanjung Hulu Kec. Sungai Ambawang</t>
  </si>
  <si>
    <t>JOSH QUARIN</t>
  </si>
  <si>
    <t>YOSI DJOHAN</t>
  </si>
  <si>
    <t>Jl. Trans Kalimantan RT. 15/RW. 10 Kec. Sungai Ambawang</t>
  </si>
  <si>
    <t>Jl. Trans Kalimantan RT.12/RW.10 Kec. Sungai Ambawang</t>
  </si>
  <si>
    <t xml:space="preserve">INDUSTRI BARANG LOGAM, BUKAN MESIN DAN PERALATANNYA </t>
  </si>
  <si>
    <t xml:space="preserve">Industri Barang Dari Logam Bukan Aluminium Siap Pasang Untuk Bangunan </t>
  </si>
  <si>
    <t>BINTANG HUSUDUNGAN</t>
  </si>
  <si>
    <t>GULTOM</t>
  </si>
  <si>
    <t>Bengkel Las</t>
  </si>
  <si>
    <t>Rekom. 503/16/Ekbang-2008</t>
  </si>
  <si>
    <t>Jl. Sungai Sambar Barat XIII No. 185 Perumnas 4</t>
  </si>
  <si>
    <t>BENGKEL JAYA MASTER</t>
  </si>
  <si>
    <t>ACUAN</t>
  </si>
  <si>
    <t>Jl. Trans Kalimantan Ambawang Kuala Kec. Sungai Ambawang</t>
  </si>
  <si>
    <t>ACIL</t>
  </si>
  <si>
    <t>PD. KARYA MANDIRI</t>
  </si>
  <si>
    <t>FENDI</t>
  </si>
  <si>
    <t>PD</t>
  </si>
  <si>
    <t>Jl. Trans Kalimantan Abawang Kuala Kec. Sungai Ambawang</t>
  </si>
  <si>
    <t>AHIAN</t>
  </si>
  <si>
    <t>Teralis</t>
  </si>
  <si>
    <t>Lingga Timur RT.7 Desa Lingga Kec. Sungai Ambawang</t>
  </si>
  <si>
    <t>SUSANTO (AHUI)</t>
  </si>
  <si>
    <t>Stik Keladi</t>
  </si>
  <si>
    <t xml:space="preserve">Jl. Trans Kalimantan Km.15,2 RT.2 RW.I Dusun Karya II </t>
  </si>
  <si>
    <t>Desa Jawa Tengah Kec. Sungai Ambawang</t>
  </si>
  <si>
    <t xml:space="preserve">Industri Penggilingan dan Pembersihan Padi-Padian dan Biji-Bijian </t>
  </si>
  <si>
    <t>MUNALAM</t>
  </si>
  <si>
    <t>Dsn. Parit Aym RT.4/RW.3</t>
  </si>
  <si>
    <t>Penggilingan Padi</t>
  </si>
  <si>
    <t>Rokok Kretek</t>
  </si>
  <si>
    <t>1. Pengetaman Kayu</t>
  </si>
  <si>
    <t>2. Peracikan Kayu</t>
  </si>
  <si>
    <t>1. Penggergajian Kayu</t>
  </si>
  <si>
    <t>Peti Kemas Dari Kayu</t>
  </si>
  <si>
    <t>Foto Copy</t>
  </si>
  <si>
    <t>Foto Studio</t>
  </si>
  <si>
    <t>Arang Tempurung Kelapa</t>
  </si>
  <si>
    <t>Pembuatan Lilin</t>
  </si>
  <si>
    <t>1. Pintu Besi</t>
  </si>
  <si>
    <t>2. Folding Gate</t>
  </si>
  <si>
    <t>3. Teralis</t>
  </si>
  <si>
    <t>2. Teralis</t>
  </si>
  <si>
    <t>3. Pagar Besi</t>
  </si>
  <si>
    <t>1. Pagar Besi</t>
  </si>
  <si>
    <t>3. Pintu Besi</t>
  </si>
  <si>
    <t>Pengolahan Kopi</t>
  </si>
  <si>
    <t>Minuman Ringan</t>
  </si>
  <si>
    <t>Meubel Kayu</t>
  </si>
  <si>
    <t>Mainan Anak-Anak</t>
  </si>
  <si>
    <t>Perabot Rumah Tangga Dari Kayu</t>
  </si>
  <si>
    <t>1. Meubel Kayu</t>
  </si>
  <si>
    <t>2. Bahan Bangunan</t>
  </si>
  <si>
    <t>2. Jendela</t>
  </si>
  <si>
    <t>3. Pintu</t>
  </si>
  <si>
    <t>4. Kursi</t>
  </si>
  <si>
    <t>2. Pintu</t>
  </si>
  <si>
    <t>3. Jendela</t>
  </si>
  <si>
    <t>4. Lemari</t>
  </si>
  <si>
    <t>2. Meja</t>
  </si>
  <si>
    <t>4. Jendela</t>
  </si>
  <si>
    <t>ACIANG</t>
  </si>
  <si>
    <t>SIKAR</t>
  </si>
  <si>
    <t>Dusun Sungai Jawa Desa Korek</t>
  </si>
  <si>
    <t>OLONG</t>
  </si>
  <si>
    <t>DATA  INDUSTRI KECIL MENENGAH</t>
  </si>
  <si>
    <t>JUPRI</t>
  </si>
  <si>
    <t>Desa Teluk Pakedai II RT.11 Kec. Teluk Pakedai</t>
  </si>
  <si>
    <t>Desa Teluk Pakedai II RT.03 Kec. Teluk Pakedai</t>
  </si>
  <si>
    <t>Tape</t>
  </si>
  <si>
    <t>RIAMAT</t>
  </si>
  <si>
    <t>Suratman</t>
  </si>
  <si>
    <t>Abd. Salam</t>
  </si>
  <si>
    <t>Desa Rasau Jaya I Dusun II Kec. Rasau Jaya</t>
  </si>
  <si>
    <t>SIMAN (ACIN)</t>
  </si>
  <si>
    <t>Ayaman Rotan Keranjang</t>
  </si>
  <si>
    <t xml:space="preserve">Industri Barang Bangunan Dari Kayu </t>
  </si>
  <si>
    <t xml:space="preserve">Industri Wadah Dari Kayu </t>
  </si>
  <si>
    <t xml:space="preserve">Industri Barang Anyaman Dari Rotan Dan Bambu </t>
  </si>
  <si>
    <t xml:space="preserve">Industri Pengolahan Dan Pengawetan Ikan Dan Biota Air (Bukan Udang) </t>
  </si>
  <si>
    <t xml:space="preserve">Industri Tempe Kedelai </t>
  </si>
  <si>
    <t xml:space="preserve">Industri Tahu Kedelai </t>
  </si>
  <si>
    <t xml:space="preserve">Industri Kopra </t>
  </si>
  <si>
    <t>RIMBA KALIMANTAN</t>
  </si>
  <si>
    <t xml:space="preserve">Industri Minyak Makan Kelapa </t>
  </si>
  <si>
    <t xml:space="preserve">Industri Minyak Makan Dan Lemak Nabati Dan Hewani Lainnya </t>
  </si>
  <si>
    <t>Industri Pengolahan Es Sejenisnya</t>
  </si>
  <si>
    <t xml:space="preserve">Industri Pati Ubi Kayu </t>
  </si>
  <si>
    <t xml:space="preserve">Industri Berbagai Macam Pati Palma </t>
  </si>
  <si>
    <t xml:space="preserve">Industri Penggilingan Dan Pembersihan Jagung </t>
  </si>
  <si>
    <t xml:space="preserve">Industri Makaroni, Mie Dan Produk Sejenisnya </t>
  </si>
  <si>
    <t xml:space="preserve">Industri Pengolahan Kopi Dan Teh </t>
  </si>
  <si>
    <t xml:space="preserve">Industri Kerupuk, Keripik, Peyek Dan Sejenisnya </t>
  </si>
  <si>
    <t xml:space="preserve">Industri Minuman Ringan </t>
  </si>
  <si>
    <t xml:space="preserve">Industri Air Minum Dan Air Mineral </t>
  </si>
  <si>
    <t xml:space="preserve">Industri Rokok Kretek </t>
  </si>
  <si>
    <t xml:space="preserve">Industri Pakaian Jadi (Konveksi) Dari Tekstil </t>
  </si>
  <si>
    <t xml:space="preserve">Industri Alas Kaki Untuk Keperluan Sehari-Hari </t>
  </si>
  <si>
    <t xml:space="preserve">Industri Penggergajian Kayu </t>
  </si>
  <si>
    <t xml:space="preserve">Industri Barang Anyaman Dari Tanaman Bukan Rotan Dan Bambu </t>
  </si>
  <si>
    <t xml:space="preserve">Industri Percetakan Umum </t>
  </si>
  <si>
    <t xml:space="preserve">Industri Kimia Dasar Organik Yang Bersumber Dari Hasil Pertanian </t>
  </si>
  <si>
    <t xml:space="preserve">Industri Sabun Dan Bahan Pembersih Keperluan Rumah Tangga </t>
  </si>
  <si>
    <t>Industri Perlengkapan Dan Peralatan Rumah Tangga (Tidak Termasuk Furniture)</t>
  </si>
  <si>
    <t xml:space="preserve">Industri Furnitur Dari Kayu </t>
  </si>
  <si>
    <t>KUB BARAGE</t>
  </si>
  <si>
    <t>NOPITA</t>
  </si>
  <si>
    <t>Anyaman Keladi Air</t>
  </si>
  <si>
    <t>Jl. Manunggal Desa Ambawang Kuala Kec. Sungai Ambawang</t>
  </si>
  <si>
    <t>Dusun. Sela RT. 1. RW I Kec. Sungai Ambawang</t>
  </si>
  <si>
    <t xml:space="preserve">Industri Kerajinan ytdl </t>
  </si>
  <si>
    <t xml:space="preserve">Jl. Raya Sungai Kakap Desa Sungai Kakap </t>
  </si>
  <si>
    <t>DEDE MULIANA</t>
  </si>
  <si>
    <t>Dusun 06 Suka Damai Rasau Jaya Kec. Rasau Jaya</t>
  </si>
  <si>
    <t>Tikar pandan/ lekar</t>
  </si>
  <si>
    <t>Rasau Jaya Utama Kec. Rasau Jaya</t>
  </si>
  <si>
    <t>MAINUN</t>
  </si>
  <si>
    <t>SAURAH</t>
  </si>
  <si>
    <t>Topi</t>
  </si>
  <si>
    <t>Dusun Rasau Jaya Utama Kec. Rasau Jaya</t>
  </si>
  <si>
    <t>Jl. Telkom Kec. Rasau Jaya</t>
  </si>
  <si>
    <t>1. Tas</t>
  </si>
  <si>
    <t>2. Tudung Saji</t>
  </si>
  <si>
    <t>IBRAHIM</t>
  </si>
  <si>
    <t>KANANG</t>
  </si>
  <si>
    <t>Kerajinan</t>
  </si>
  <si>
    <t>AYU</t>
  </si>
  <si>
    <t>Kerajinan Akar Keladi Air</t>
  </si>
  <si>
    <t>SRI HAMIDAH</t>
  </si>
  <si>
    <t xml:space="preserve">Industri Produk Roti Dan Kue </t>
  </si>
  <si>
    <t xml:space="preserve">Industri Minuman Lainnya </t>
  </si>
  <si>
    <t>SUKIRMAN</t>
  </si>
  <si>
    <t>Es Lidah Buaya</t>
  </si>
  <si>
    <t>NURAINI</t>
  </si>
  <si>
    <t>Plamboyan dan Jaya Binangun Desa Rasau Jaya Umum</t>
  </si>
  <si>
    <t>1. Selai Nanas</t>
  </si>
  <si>
    <t>KARINA ALIMIN</t>
  </si>
  <si>
    <t>Roti Kelapa</t>
  </si>
  <si>
    <t>2. Roti Sagu</t>
  </si>
  <si>
    <t>1. Roti Kelapa Oseng</t>
  </si>
  <si>
    <t>Serdam Komp. Taman Sungai Raya Blok B. 36 Kec. Sungai Raya</t>
  </si>
  <si>
    <t>Serdam Komp. Mitra Indah Utama 6 NO.A.49 Kec. Sungai Raya</t>
  </si>
  <si>
    <t>GUSTINI SIEMON</t>
  </si>
  <si>
    <t>1. Kue Roti Kap</t>
  </si>
  <si>
    <t>2. Cup-Cup Manis/Asin</t>
  </si>
  <si>
    <t>Dusun Keramat I Kec. Sungai Raya</t>
  </si>
  <si>
    <t>NURHASIDAH</t>
  </si>
  <si>
    <t xml:space="preserve">Industri Bumbu Masak dan Penyedap Masakan </t>
  </si>
  <si>
    <t>Komp. Sri Kandi B.3 Serdam Kec. Sungai Raya</t>
  </si>
  <si>
    <t>Roti Kap</t>
  </si>
  <si>
    <t>SUMIATI</t>
  </si>
  <si>
    <t>Arang Limbung Kec. Sungai Raya</t>
  </si>
  <si>
    <t xml:space="preserve">Jl. Dr. Sudarso Gg. Ora </t>
  </si>
  <si>
    <t>Lapis Tela</t>
  </si>
  <si>
    <t xml:space="preserve">Jl. Sungai Raya Dalam Komp. Griya Husada </t>
  </si>
  <si>
    <t>Kue Kering</t>
  </si>
  <si>
    <t>Bumbu Bubur Pedas</t>
  </si>
  <si>
    <t>MEGAWATI</t>
  </si>
  <si>
    <t>AISYAH</t>
  </si>
  <si>
    <t>Lapis Legit</t>
  </si>
  <si>
    <t>Komp. PIL Sungai Raya Kec. Sungai Raya</t>
  </si>
  <si>
    <t>ENI KARMILA</t>
  </si>
  <si>
    <t>Nastar</t>
  </si>
  <si>
    <t>Sungai Raya Kec. Sungai Raya</t>
  </si>
  <si>
    <t>DEWI ARINI</t>
  </si>
  <si>
    <t>Lempok</t>
  </si>
  <si>
    <t>Nastar Nenas</t>
  </si>
  <si>
    <t>Jl. A. Yani II Kec. Sungai Raya</t>
  </si>
  <si>
    <t>Parit Baru Kec. Sungai Raya</t>
  </si>
  <si>
    <t>Jl. A. Yani II Parit H. Muhsin Kec. Sungai Raya</t>
  </si>
  <si>
    <t>NANI HANDAYANI</t>
  </si>
  <si>
    <t>UNI SARNI</t>
  </si>
  <si>
    <t>RAHIMAH</t>
  </si>
  <si>
    <t>NANI U</t>
  </si>
  <si>
    <t>NURHAIDI</t>
  </si>
  <si>
    <t xml:space="preserve">Industri Makanan Dari Cokelat Dan Kembang Gula </t>
  </si>
  <si>
    <t>Coklat</t>
  </si>
  <si>
    <t>Sungai Raya Dalam Kec. Sungai Raya</t>
  </si>
  <si>
    <t>DINA</t>
  </si>
  <si>
    <t>Gula Tarik</t>
  </si>
  <si>
    <t>Jl. Sungai Raya Dalam F 79 Kec. Sungai Raya</t>
  </si>
  <si>
    <t>FUAD KURNIAWAN</t>
  </si>
  <si>
    <t>Abon Jamur Ikan</t>
  </si>
  <si>
    <t>YULIANTI</t>
  </si>
  <si>
    <t>Sungai Raya Dalam Komp. MIU 6 A-43 Kec. Sungai Raya</t>
  </si>
  <si>
    <t>Sirup Jahe</t>
  </si>
  <si>
    <t>Kp. Kembang Wonosari Dusun Karya I Kec. Sungai Raya</t>
  </si>
  <si>
    <t>ENI NINGSIH</t>
  </si>
  <si>
    <t>Air Sepang</t>
  </si>
  <si>
    <t>Serdam Komp. Taman Sungai Raya Kec. Sungai Raya</t>
  </si>
  <si>
    <t>Kue Sepang</t>
  </si>
  <si>
    <t>RAMLAH</t>
  </si>
  <si>
    <t xml:space="preserve">Industri Sirop </t>
  </si>
  <si>
    <t>Sirup</t>
  </si>
  <si>
    <t>2. Dodol</t>
  </si>
  <si>
    <t>3. Permen</t>
  </si>
  <si>
    <t>1. Dodol Talas Keremes</t>
  </si>
  <si>
    <t>2. Dodol Kelapa</t>
  </si>
  <si>
    <t>3. Dodol Ubi Kayu</t>
  </si>
  <si>
    <t>JL. Adisucipto Gg. Bersama No.2 Kec. Sungai Raya</t>
  </si>
  <si>
    <t>Mie Sagu</t>
  </si>
  <si>
    <t>YAYAN RUYANA , S. IP</t>
  </si>
  <si>
    <t>Dendeng Lele Kering</t>
  </si>
  <si>
    <t>YAYAN RUYANA, S. IP.</t>
  </si>
  <si>
    <t>Pangsit Labu</t>
  </si>
  <si>
    <t>YENI LILIEK HERLIANI</t>
  </si>
  <si>
    <t>1. Nastar</t>
  </si>
  <si>
    <t>P - IRT NO: 2.06.6112.04.0023</t>
  </si>
  <si>
    <t>2. Pastel Abon Sapi</t>
  </si>
  <si>
    <t>P -  IRT NO: 2.06.6112.05.0024</t>
  </si>
  <si>
    <t>3. Carang Mas</t>
  </si>
  <si>
    <t>P - IRT NO: 2.15.6112.06.0027</t>
  </si>
  <si>
    <t>Komp. Mawar Permai Parit Haji Muksin RT.005/RW. 008</t>
  </si>
  <si>
    <t>Kec. Sungai Raya</t>
  </si>
  <si>
    <t>4. Sri Kaya</t>
  </si>
  <si>
    <t>Pangsit Labu Kuning</t>
  </si>
  <si>
    <t>Dodol Labu</t>
  </si>
  <si>
    <t>Desa Sungai Bulan Kec. Sungai Raya</t>
  </si>
  <si>
    <t>ASMAH</t>
  </si>
  <si>
    <t>Empek - empek Palembang</t>
  </si>
  <si>
    <t>Ny. ALI</t>
  </si>
  <si>
    <t>Kerajinan Stoples dan Hiasan</t>
  </si>
  <si>
    <t>Ny. ENDANG</t>
  </si>
  <si>
    <t>Jamu Instant</t>
  </si>
  <si>
    <t>Ny, EKO/HIJIRIAH</t>
  </si>
  <si>
    <t>Komp. KORPRI Sungai Raya Dalam Kec. Sungai Raya</t>
  </si>
  <si>
    <t>Kopi Luwak</t>
  </si>
  <si>
    <t>Rasau Jaya Kec. Rasau Jaya</t>
  </si>
  <si>
    <t>NGADENI</t>
  </si>
  <si>
    <t>1. Nata De Coco</t>
  </si>
  <si>
    <t>2.Susu Jagung</t>
  </si>
  <si>
    <t>Jeli Drink</t>
  </si>
  <si>
    <t>Perumahan Kantor Camat Kec. Rasau Jaya</t>
  </si>
  <si>
    <t>Jl. Margodadi Dusun III Rasau Jaya 3 Kec. Rasau Jaya</t>
  </si>
  <si>
    <t>SULARTI</t>
  </si>
  <si>
    <t>1. Dodol Nanas</t>
  </si>
  <si>
    <t>2. Dodol Beligo</t>
  </si>
  <si>
    <t>SURYANA</t>
  </si>
  <si>
    <t>Dodol Nanas</t>
  </si>
  <si>
    <t>AULA</t>
  </si>
  <si>
    <t xml:space="preserve"> Nata De Coco</t>
  </si>
  <si>
    <t>Rasau Jaya III</t>
  </si>
  <si>
    <t>Jelly Drink</t>
  </si>
  <si>
    <t>KUSRIFAH</t>
  </si>
  <si>
    <t>SUMARYATI</t>
  </si>
  <si>
    <t>Madu Wongso</t>
  </si>
  <si>
    <t>MASTURAH</t>
  </si>
  <si>
    <t>1. Abon Ikan Air Tawar</t>
  </si>
  <si>
    <t>2. Ikan Gurih</t>
  </si>
  <si>
    <t>KOPERASI MINA RAYA</t>
  </si>
  <si>
    <t>JL. Bakti RT06/RW02 Dusun 1 Kec. Rasau Jaya</t>
  </si>
  <si>
    <t xml:space="preserve">Industri Mainan Anak-Anak </t>
  </si>
  <si>
    <t>Desa Kuala Dua RT 01/01 Kec. Sungai Raya</t>
  </si>
  <si>
    <t>Jl. Adi Sucipto Km 7,6 Kec. Sungai Raya</t>
  </si>
  <si>
    <t>Prt H. Muksin 17 Desa Sungai Raya Kec. Sungai Raya</t>
  </si>
  <si>
    <t>RT.01/RW.III Dusun Merdeka Desa Limbung Kec. Sungai Raya</t>
  </si>
  <si>
    <t>Sri Kandi II Gg. Padi No. 5 Serdam Kec. Sungai Raya</t>
  </si>
  <si>
    <t>S. Raya Dalam Korpri Kec. Sungai Raya</t>
  </si>
  <si>
    <t>Jl. Sungai Raya Dalam Kec. Sungai Raya</t>
  </si>
  <si>
    <t>Jl. A. Yani II Wonodadi II Kec. Sungai Raya</t>
  </si>
  <si>
    <t>Perum IV Kec. Sungai Raya</t>
  </si>
  <si>
    <t>Desa Serawai Kec. Sungai Raya</t>
  </si>
  <si>
    <t>Sungai Raya Dalam RT 5/1 Kec. Sungai Raya</t>
  </si>
  <si>
    <t>Alas Kusuma Ds. Kuala Dua Kec. Sungai Raya</t>
  </si>
  <si>
    <t>Ds. Arang Limbung Kec. Sungai Raya</t>
  </si>
  <si>
    <t>Jl. Rasau Jaya DS. Kuala Dua Kec. Sungai Raya</t>
  </si>
  <si>
    <t>DS. Sungai Raya Kec. Sungai Raya</t>
  </si>
  <si>
    <t>DS. Kuala Dua Kec. Sungai Raya</t>
  </si>
  <si>
    <t>DS. Limbung Kec. Sungai Raya</t>
  </si>
  <si>
    <t>KM.8 Sungai Raya Kec. Sungai Raya</t>
  </si>
  <si>
    <t>Gg. Kelantan III/74 Kec. Sungai Raya</t>
  </si>
  <si>
    <t>Jl. Dr. Sudarso Gg. Ora Kec. Sungai Raya</t>
  </si>
  <si>
    <t>Jl. Sungai Raya Dalam Komp. Griya Husada Kec. Sungai Raya</t>
  </si>
  <si>
    <t>Keripik Semprong</t>
  </si>
  <si>
    <t>Dsn. Parit Aym RT.4/RW.3 Kec. Sungai Ambawang</t>
  </si>
  <si>
    <t>Dusun Sungai Jawa Desa Korek Kec. Sungai Ambawang</t>
  </si>
  <si>
    <t>Jl. Trans Kalimantan Km.17,2 Kec. Sungai Ambawang</t>
  </si>
  <si>
    <t>RT.01/RW.01, Desa Kalimas Kec. Sungai Kakap</t>
  </si>
  <si>
    <t>Desa Rasau Jaya I Dusun IV Kec. Rasau Jaya</t>
  </si>
  <si>
    <t>Desa Rasau Jaya I Dusun I Kec. Rasau Jaya</t>
  </si>
  <si>
    <t>Desa Pinang Luar Kec. Kubu</t>
  </si>
  <si>
    <t>Desa Teluk Pakedai II RT.09 Kec. Teluk Pakedai</t>
  </si>
  <si>
    <t>Desa Teluk Pakedai II RT.07 Kec. Teluk Pakedai</t>
  </si>
  <si>
    <t>Desa Teluk Pakedai II RT.04 Kec. Teluk Pakedai</t>
  </si>
  <si>
    <t>Desa Teluk Pakedai II RT.01 Kec. Teluk Pakedai</t>
  </si>
  <si>
    <t>Desa Teluk Pakedai II RT. 08 Kec. Teluk Pakedai</t>
  </si>
  <si>
    <t>Desa Medan Sari Padang Tikar II Kec. Batu Ampar</t>
  </si>
  <si>
    <t>Parit Panglima Kec. Batu Ampar</t>
  </si>
  <si>
    <t>Baburazak Barat Padang Tikar II Kec. Batu Ampar</t>
  </si>
  <si>
    <t>Parit Lotai Padang Tikar II Kec. Batu Ampar</t>
  </si>
  <si>
    <t>Pasar Batu Ampar Kec. Batu Ampar</t>
  </si>
  <si>
    <t>kg</t>
  </si>
  <si>
    <t>NO</t>
  </si>
  <si>
    <t>BADAN USAHA</t>
  </si>
  <si>
    <t>TENAKER (Orang)</t>
  </si>
  <si>
    <t>NILAI INVESTASI (Rp. 000)</t>
  </si>
  <si>
    <t>TAHUN IZIN</t>
  </si>
  <si>
    <t>KET.</t>
  </si>
  <si>
    <t>PO</t>
  </si>
  <si>
    <t xml:space="preserve">PO </t>
  </si>
  <si>
    <t>KEL.</t>
  </si>
  <si>
    <t>MURYANNIE D.M</t>
  </si>
  <si>
    <t>Komp. Mawar Permai Parit Haji Muksin RT.005/RW. 008 Kec. Sungai Raya</t>
  </si>
  <si>
    <t>Dsn. Mega Kencana RT.3 RW.VI Desa Mega Timur Kec. Sungai Ambawang</t>
  </si>
  <si>
    <t>Jl. Trans Kalimantan RT.01 Dusun Sangku Desa Pancaroba Kec. Sungai Ambawang</t>
  </si>
  <si>
    <t>Jl. Trans Kalimantan RT.01 Dusun Tapah Desa Pancaroba Kec. Sungai Ambawang</t>
  </si>
  <si>
    <t>Jl. Trans Kalimantan RT.04 Dusun Pancaroba Desa Pancaroba Kec. Sungai Ambawang</t>
  </si>
  <si>
    <t>Dusun Teluk Lais RT.01/RW.01 Desa Teluk Bakung Kec. Sungai Ambawang</t>
  </si>
  <si>
    <t>Dusun Lintang Batang RT.01/RT.02 Desa Teluk Bakung Kec. Sungai Ambawang</t>
  </si>
  <si>
    <t>Dusun Lintang Batang RT.02/RT.02 Desa Teluk Bakung Kec. Sungai Ambawang</t>
  </si>
  <si>
    <t>Dusun Lintang Batang RT.04/RW.02 Desa Teluk Bakung Kec. Sungai Ambawang</t>
  </si>
  <si>
    <t>Dusun Bawas Lestari RT.01/RW.01 Desa Teluk Bakung Kec. Sungai Ambawang</t>
  </si>
  <si>
    <t>Dusun Benuah RT.RT.01/RW.IV Desa Teluk Bakung Kec. Sungai Ambawang</t>
  </si>
  <si>
    <t>Dusun Enggang Raya RT.01/RW.07 Desa Teluk Bakung Kec. Sungai Ambawang</t>
  </si>
  <si>
    <t>Dusun Lintang Batang RT.05/RW.02 Desa Teluk Bakung Kec. Sungai Ambawang</t>
  </si>
  <si>
    <t>Dusun Gunung Benuah RT.06/RW.04 Desa Teluk Bakung Kec. Sungai Ambawang</t>
  </si>
  <si>
    <t>Dusun II Lintang Batang RT.04/RW.02 Desa Teluk Bakung Kec. Sungai Ambawang</t>
  </si>
  <si>
    <t>Dusun Lintang Batang RT.01/RW.02 Desa Teluk Bakung Kec. Sungai Ambawang</t>
  </si>
  <si>
    <t>Dusun Gang Benuah RT.05/RW.IV Desa Teluk Bakung Kec. Sungai Ambawang</t>
  </si>
  <si>
    <t>Jl. Trans Kalimantan Dusun Tapah RT.01/RW.03 Desa Pancaroba Kec. Sungai Ambawang</t>
  </si>
  <si>
    <t>Jl. Sungai Sambar Barat XIII No. 185 Perumnas 4 Kec. Sungai Ambawang</t>
  </si>
  <si>
    <t>Jl. Trans Kalimantan RT.1/RW.I Dusun Karya II Desa Jawa Tengah Kec. Sungai Ambawang</t>
  </si>
  <si>
    <t>Jl. Wahyu Pasar Sungai Kakap</t>
  </si>
  <si>
    <t>Sungai Kakap, Kec Sungai Kakap</t>
  </si>
  <si>
    <t>Pasar Sungai Kakap Kec. Sungai Kakap</t>
  </si>
  <si>
    <t>KOP</t>
  </si>
  <si>
    <t>HERY SUWARNO</t>
  </si>
  <si>
    <t>Desa Sungai Raya Kec. Sungai Raya</t>
  </si>
  <si>
    <t>Ds. Arang Limbung Sungai Raya Kec. Sungai Raya</t>
  </si>
  <si>
    <t>Pemetang Tujuh Kec. Rasau Jaya</t>
  </si>
  <si>
    <t>DS. Kuala Dua Sungai Raya Kec. Sungai Raya</t>
  </si>
  <si>
    <t>DS. Limbung Sungai Raya Kec. Sungai Raya</t>
  </si>
  <si>
    <t>LUO KUI SIANG</t>
  </si>
  <si>
    <t>Plamboyan dan Jaya Binangun Desa Rasau Jaya Umum Kec. Rasau Jaya</t>
  </si>
  <si>
    <t>Jl. Rajawali No. 28 Rasau Jaya IIIKec. Rasau Jaya</t>
  </si>
  <si>
    <t>Pasar Lama Kec. Rasau Jaya</t>
  </si>
  <si>
    <t>Gg. Karuman No. 1 Rasau Jaya I Kec. Rasau Jaya</t>
  </si>
  <si>
    <t>Jl. MT. Haryono, Rasau Jaya I Kec. Rasau Jaya</t>
  </si>
  <si>
    <t>Patok 37, Rasau Jaya Kec. Rasau Jaya</t>
  </si>
  <si>
    <t>Jl. Pendidikan Rasau Jaya Kec. Rasau Jaya</t>
  </si>
  <si>
    <t>Jl. Bakti Rasau Jaya Kec. Rasau Jaya</t>
  </si>
  <si>
    <t>BTN Kiwi Sungai Raya Kec. Sungai Raya</t>
  </si>
  <si>
    <t>Komp. PLN Kec Sungai Raya</t>
  </si>
  <si>
    <t>Komp. Bayangkara Permai C. 30 Sungai Raya Dalam Kec Sungai Raya</t>
  </si>
  <si>
    <t>JL. Sri Kandi II Gg.Padi No. 5 Serdam Kec Sungai Raya</t>
  </si>
  <si>
    <t>Gg. Puskesmas I Kec Sungai Raya</t>
  </si>
  <si>
    <t>Komp. Korpri Jalur I Kec Sungai Raya</t>
  </si>
  <si>
    <t>Sungai Raya Kec Sungai Raya</t>
  </si>
  <si>
    <t>Sri Kandi II Gg. Padi No. 5 Serdam Kec Sungai Raya</t>
  </si>
  <si>
    <t>S. Raya Dalam Korpri Kec Sungai Raya</t>
  </si>
  <si>
    <t xml:space="preserve">Jl. Sungai Raya Dalam Kec Sungai Raya </t>
  </si>
  <si>
    <t>Jl. A. Yani II Wonodadi II Kec Sungai Raya</t>
  </si>
  <si>
    <t>Perumnas 10 Blok 15 NO.156 Perum IV Blok 15 Jl. Sambas Kec Sungai Raya</t>
  </si>
  <si>
    <t>Perum IV Kec Sungai Raya</t>
  </si>
  <si>
    <t>Sungai Ambawang Kec. Sungai Ambawang</t>
  </si>
  <si>
    <t>Jl. Trans Kalimantan Km.15,2 RT.2 RW.I Dusun Karya II Desa Jawa Tengah Kec. Sungai Ambawang</t>
  </si>
  <si>
    <t>Prt H. Muksin 17 Ds. S. Raya Kec. Sungai Raya</t>
  </si>
  <si>
    <t>Dusun Simpang Kiri Desa Korek Kec. Sungai Ambawang Kec. Sungai Ambawang</t>
  </si>
  <si>
    <t>KOP.</t>
  </si>
  <si>
    <t>CIPTA KARYA NYATA</t>
  </si>
  <si>
    <t>Jl. Trans Kalimantan RT.1/RW.I Ds. Jawa Tengah Kec. Sungai Ambawang</t>
  </si>
  <si>
    <t>RT 5/1 Sungai Raya Dalam Kec. Sungai Raya</t>
  </si>
  <si>
    <t xml:space="preserve">Jl. Raya Sungai Kakap Kec. Sungai Kakap </t>
  </si>
  <si>
    <t>tenaker*10 kg bhn baku*25 hari kerja*12 bulan</t>
  </si>
  <si>
    <t>kapasitas prod =</t>
  </si>
  <si>
    <t>tahu, tempe, ikan asin</t>
  </si>
  <si>
    <t>Desa Limbung RT. 4O Kec. Sungai Raya</t>
  </si>
  <si>
    <t>RT.6 Dusun Gaya Baru Desa Teluk Bayur Kec. Terentang</t>
  </si>
  <si>
    <t>RT. 3 Dusun Sepakat Jaya Kec. Terentang</t>
  </si>
  <si>
    <t>ASMADI</t>
  </si>
  <si>
    <t>RUSLAN</t>
  </si>
  <si>
    <t>RT. 1 Dusun Usaha Bakti Desa Teluk Bayur Kec. Terentang</t>
  </si>
  <si>
    <t>RT. 2 Dusun Usaha Bakti Desa Teluk Bayur Kec. Terentang</t>
  </si>
  <si>
    <t>RT. 3 Dusun Sepakat Jaya Desa Teluk Bayur Kec. Terentang</t>
  </si>
  <si>
    <t>RT. 4 Dusun Sepakat Jaya Desa Teluk Bayur Kec. Terentang</t>
  </si>
  <si>
    <t>RT. 5 Dusun Gaya Baru Desa Teluk Bayur Kec. Terentang</t>
  </si>
  <si>
    <t>KECAMATAN SUNGAI RAYA KABUPATEN KUBU RAYA</t>
  </si>
  <si>
    <t>KECAMATAN RASAU JAYA KABUPATEN KUBU RAYA</t>
  </si>
  <si>
    <t>KECAMATAN SUNGAI AMBAWANG KABUPATEN KUBU RAYA</t>
  </si>
  <si>
    <t>KECAMATAN SUNGAI KAKAP KABUPATEN KUBU RAYA</t>
  </si>
  <si>
    <t>KECAMATAN BATU AMPAR KABUPATEN KUBU RAYA</t>
  </si>
  <si>
    <t>KECAMATAN TELUK PAKEDAI KABUPATEN KUBU RAYA</t>
  </si>
  <si>
    <t>KECAMATAN TERENTANG KABUPATEN KUBU RAYA</t>
  </si>
  <si>
    <t>Industri sirup</t>
  </si>
  <si>
    <t>Pasang</t>
  </si>
  <si>
    <t>Industri Penggergajian Kayu</t>
  </si>
  <si>
    <t>INDUSTRI BARANG LOGAM, BUKAN MESIN DAN PERALATANNYA</t>
  </si>
  <si>
    <t>KECAMATAN KUBU KABUPATEN KUBU RAYA</t>
  </si>
  <si>
    <t>KECAMATAN</t>
  </si>
  <si>
    <t>Sungai Kakap</t>
  </si>
  <si>
    <t>Kubu</t>
  </si>
  <si>
    <t>Terentang</t>
  </si>
  <si>
    <t>Kuala Mandor B</t>
  </si>
  <si>
    <t>Batu Ampar</t>
  </si>
  <si>
    <t>Teluk Pakedai</t>
  </si>
  <si>
    <t>Jumlah Industri Kecil Menengah Per Kecamatan Tahun 2012</t>
  </si>
  <si>
    <t>Industri Makanan</t>
  </si>
  <si>
    <t>Industri Minuman</t>
  </si>
  <si>
    <t>Industri Pengolahan Tembakau</t>
  </si>
  <si>
    <t>Industri Pakaian Jadi</t>
  </si>
  <si>
    <t>Industri Kulit, Barang dari Kulit dan Alas Kaki</t>
  </si>
  <si>
    <t>Industri Kayu, Barang dari Kayu dan Gabus (Tidak Termasuk Furniture) dan Barang Anyaman dari Bambu, Rotan dan Sejenisnya</t>
  </si>
  <si>
    <t>Industri Percetakan dan Reproduksi Media Rekaman</t>
  </si>
  <si>
    <t>Industri Bahan Kimia dan Barang Dari Bahan Kimia</t>
  </si>
  <si>
    <t>Industri Barang Logam, Bukan Mesin dan Peralatannya</t>
  </si>
  <si>
    <t>Industri Furniture</t>
  </si>
  <si>
    <t>Industri Pengolahan Lainnya</t>
  </si>
  <si>
    <t>DATA  INDUSTRI KECIL DAN MENENGAH</t>
  </si>
  <si>
    <t>Furniture</t>
  </si>
  <si>
    <t>Barang Logam, bukan mesin dan peralatannya</t>
  </si>
  <si>
    <t>Bahan Kimia dan Barang dari Bahan Kimia</t>
  </si>
  <si>
    <t>Percetakan dan Reproduksi Media Rekaman</t>
  </si>
  <si>
    <t>Barang dari Kayu, Gabus, Rotan dan Bambu</t>
  </si>
  <si>
    <t>Kulit, Barang dari Kulit dan Alas Kaki</t>
  </si>
  <si>
    <t>Pakaian Jadi</t>
  </si>
  <si>
    <t>Pengolahan Tembakau</t>
  </si>
  <si>
    <t>Minuman</t>
  </si>
  <si>
    <t>Makanan</t>
  </si>
  <si>
    <t>Employes</t>
  </si>
  <si>
    <t>Units</t>
  </si>
  <si>
    <t>Kinds Of Industry</t>
  </si>
  <si>
    <t>Nilai Investasi</t>
  </si>
  <si>
    <t>Tenaga Kerja</t>
  </si>
  <si>
    <t>Unit Usaha</t>
  </si>
  <si>
    <t xml:space="preserve">Jenis Industri </t>
  </si>
  <si>
    <t xml:space="preserve">INDUSTRI KENDARAAN BERMOTOR, TRAILER DAN SEMI TRAILER </t>
  </si>
  <si>
    <t>Industri Suku Cadang dan Aksesori Kendaraan Bermotor Roda Empat Atau Lebih</t>
  </si>
  <si>
    <t>CARROZZA</t>
  </si>
  <si>
    <t>Ir. FIRMAN RIYADI</t>
  </si>
  <si>
    <t>Jl. Arteri Supadio No.5 Sungai Raya Dalam Kec. Sungai Raya</t>
  </si>
  <si>
    <t>Jok Mobil</t>
  </si>
  <si>
    <t>Unit</t>
  </si>
  <si>
    <t>BPMPT Kab. Kubu Raya</t>
  </si>
  <si>
    <t>BENGKEL ABUN PONTIANAK</t>
  </si>
  <si>
    <t>JOVENDI PRANATA</t>
  </si>
  <si>
    <t>Industri Minyak Goreng Kelapa</t>
  </si>
  <si>
    <t>AGOES MINTARSA</t>
  </si>
  <si>
    <t>Jl. Arteri Supadio Gg. Wonodadi II RT.004/RW.11 Desa Arang Limbung Kec. Sungai Raya</t>
  </si>
  <si>
    <t>Minyak Goreng Kelapa</t>
  </si>
  <si>
    <t>Industri minyak goreng kelapa</t>
  </si>
  <si>
    <t>BINTANG SINAR BAJA</t>
  </si>
  <si>
    <t>AHLPIANCE. PA</t>
  </si>
  <si>
    <t>Kuala Dua RT.023/RW.001 Ds. Kuala Dua Kec. Sungai Raya</t>
  </si>
  <si>
    <t>Besi/Aluminium</t>
  </si>
  <si>
    <t>BENGKEL LAS NUSANTARA STEEL</t>
  </si>
  <si>
    <t>DODDY</t>
  </si>
  <si>
    <t>Jl. Adi Sucipto Parit Baru No.2 RT.002/RW.009 Sungai Raya Kec. Sungai Raya</t>
  </si>
  <si>
    <t>Teralis, Pintu Besi, Pagar</t>
  </si>
  <si>
    <t>WIRA MANDIRI STEEL</t>
  </si>
  <si>
    <t>WIRA SUWARTO</t>
  </si>
  <si>
    <t>Dusun Karya II RT.002/RW.004 Desa Kuala Dua Kec. Sungai Raya</t>
  </si>
  <si>
    <t>Teralis, Pagar, Kanopi, Tangga, Meja</t>
  </si>
  <si>
    <t xml:space="preserve">Industri Kendaraan Bermotor, Trailer Dan Semi Trailer </t>
  </si>
  <si>
    <t>PD. MANTAP</t>
  </si>
  <si>
    <t>EDDY SUTANTO</t>
  </si>
  <si>
    <t>Jl. Adi Sucipto Km.9,8 RT.01/RW.08 Desa Sungai Raya Kec. Sungai Raya</t>
  </si>
  <si>
    <t>/Tahun</t>
  </si>
  <si>
    <t>PHANG SJAK KIUN</t>
  </si>
  <si>
    <t>Jl. Kapur Raya RT.05/RW.01 Desa Kapur Kec. Sungai Raya</t>
  </si>
  <si>
    <t>Pintu Pagar, Teralis Pintu Engsel, Folding Gate</t>
  </si>
  <si>
    <t>KARYA JAYA</t>
  </si>
  <si>
    <t>KUI NGO</t>
  </si>
  <si>
    <t>Jl. Raya Kuala Dua Dusun Keramat I RT.004/RW.01 Desa Kuala Dua Kec. Sungai Raya</t>
  </si>
  <si>
    <t>Peti Kemas Jeruk</t>
  </si>
  <si>
    <t>KERAJINAN TANGAN (DELIA ACCESSORIES)</t>
  </si>
  <si>
    <t>DELIF GOZALI</t>
  </si>
  <si>
    <t>Jl. Parit Baru/Parit Sembin Desa Sungai Raya Kec. Sungai Raya</t>
  </si>
  <si>
    <t>Gantungan Kunci Berbahan Mika, Fiber dan Karet</t>
  </si>
  <si>
    <t>VINA MEUBLE</t>
  </si>
  <si>
    <t>TJHIA LIANG TED ALIAS SUANDI</t>
  </si>
  <si>
    <t>Meubel / Furniture Rumah Tangga dan Perkantoran</t>
  </si>
  <si>
    <t>Jl. Pramuka No.29 RT.001/RW.010 Desa Sungai Rengas Kec. Sungai Kakap</t>
  </si>
  <si>
    <t>Industri Karoseri Kendaraan Bermotor Roda Empat Atau Lebih dan Industri Trailer dan Semi Trailer</t>
  </si>
  <si>
    <t>SUKSES MAKMUR SEJAHTERA</t>
  </si>
  <si>
    <t>HERMANTO</t>
  </si>
  <si>
    <t>Jl. Trans Kalimantan RT.008/RW.01 Desa Ambawang Kuala Kec. Sungai Ambawang</t>
  </si>
  <si>
    <t>Bak Truk Besi</t>
  </si>
  <si>
    <t>Industri Kendaraan Bermotor, Trailer dan Semi Trailer</t>
  </si>
  <si>
    <t>Jumlah</t>
  </si>
  <si>
    <t>Jenis Industri</t>
  </si>
  <si>
    <t>KECAMATAN (Unit Usaha)</t>
  </si>
  <si>
    <t>Jl. Adi Sucipto Ds. Limbung Kec. Sungai Raya</t>
  </si>
  <si>
    <t>Jam Hias, Gorden, Lampu Hias</t>
  </si>
  <si>
    <t>SINAR BARU MEUBLE</t>
  </si>
  <si>
    <t>SINAR JAYA MEUBLE</t>
  </si>
  <si>
    <t>SENG CUN</t>
  </si>
  <si>
    <t xml:space="preserve">INDUSTRI ALAT ANGKUTAN LAINNYA </t>
  </si>
  <si>
    <t xml:space="preserve">Industri kapal dan perahu </t>
  </si>
  <si>
    <t>RADJIN FIBER GLASS</t>
  </si>
  <si>
    <t>ANDI CANDRA LIE</t>
  </si>
  <si>
    <t>Bak Air dan Fiber Glass</t>
  </si>
  <si>
    <t>Jl. Adi Sucipto RT.005/RW.011 Desa Arang Limbung Kec. Sungai Raya</t>
  </si>
  <si>
    <t>Teralis, Pagar, Pintu</t>
  </si>
  <si>
    <t>Jl. Parit Bugis RT. 002/RW.005 Desa Arang Limbung Kec. Sungai Raya</t>
  </si>
  <si>
    <t>ROBERT</t>
  </si>
  <si>
    <t>DUTA MITRA ABADI</t>
  </si>
  <si>
    <t xml:space="preserve">JASA REPARASI DAN PEMASANGAN MESIN DAN PERALATAN </t>
  </si>
  <si>
    <t xml:space="preserve">Jasa reparasi produk logam pabrikasi lainnya </t>
  </si>
  <si>
    <t>CV. NADA BHAKTI SEJAHTERA</t>
  </si>
  <si>
    <t>Pagar</t>
  </si>
  <si>
    <t>CV. CIPTA SARI</t>
  </si>
  <si>
    <t>Kecap Manis dan Cuka Makan</t>
  </si>
  <si>
    <t>Botol</t>
  </si>
  <si>
    <t>CV. SINAR AMBAWANG</t>
  </si>
  <si>
    <t>DJI PIANG ON</t>
  </si>
  <si>
    <t>Reparasi Pengelasan</t>
  </si>
  <si>
    <t>BEAUTY ORCHANITA SAKTI</t>
  </si>
  <si>
    <t>DENNY KERSA</t>
  </si>
  <si>
    <t>Parit Nomor Dua Gg. H. M. Saleh RT.002/RW.009 Kec. Sungai Raya</t>
  </si>
  <si>
    <t>UTAMA JAYA</t>
  </si>
  <si>
    <t>HAMDAN</t>
  </si>
  <si>
    <t>Jl. Adi Sucipto RT.002/RW.001 Kec. Sungai Raya</t>
  </si>
  <si>
    <t>Jl. Trans Kalimantan RT.04/RW.03 Kec. Sungai Ambawang</t>
  </si>
  <si>
    <t>Jl. Arteri Supadio Komp. Pondok Indah Lestari Blok 5 C.6 RT. 006/RW. 11 Kec. Sungai Raya</t>
  </si>
  <si>
    <t>Teralis, Pagar, Pintu Besi, Balkon, Canopy</t>
  </si>
  <si>
    <t>M2</t>
  </si>
  <si>
    <t xml:space="preserve">Industri barang jadi tekstil sulaman </t>
  </si>
  <si>
    <t>INDUSTRI TEKSTIL</t>
  </si>
  <si>
    <t>THAM NYAT CHAU</t>
  </si>
  <si>
    <t>Jl. Adi Sucipto No. 44 RT.002/RW.010 Desa Sungai Raya Kec. Sungai Raya</t>
  </si>
  <si>
    <t>Pakaian</t>
  </si>
  <si>
    <t xml:space="preserve">INDUSTRI BARANG GALIAN BUKAN LOGAM </t>
  </si>
  <si>
    <t xml:space="preserve">Industri barang dari semen </t>
  </si>
  <si>
    <t>JAYA MAKMUR</t>
  </si>
  <si>
    <t>SUMARTO</t>
  </si>
  <si>
    <t>Dusun Keramat I RT.022/RW.001 Desa Kuala Dua Kec. Sungai Raya</t>
  </si>
  <si>
    <t>Gorong-Gorong, Batako, Tempayan</t>
  </si>
  <si>
    <t>Tekstil</t>
  </si>
  <si>
    <t>RAHYAMAWAN</t>
  </si>
  <si>
    <t>pindah</t>
  </si>
  <si>
    <t>Dusun Keramat I RT. 02 RW. 01 Desa Kuala Dua</t>
  </si>
  <si>
    <t>Jalan Angkasa Pura 2 RT. 4 RW. 7 Desa Limbung</t>
  </si>
  <si>
    <t>Komp. Mawar Permai Parit H. Muksin, Kec. Sui. Raya</t>
  </si>
  <si>
    <t>Desa Korek Kec. Sui. Ambawang</t>
  </si>
  <si>
    <t>Desa Lingga RT. 16/16 Kec. Sui. Ambawang</t>
  </si>
  <si>
    <t>Desa Korek RT. 4/1 Kec. Sui. Ambawang</t>
  </si>
  <si>
    <t>Dsn. Alina RT.1/RW V Kec. Sui. Ambawang</t>
  </si>
  <si>
    <t>Dsn. Bale RT. 1 RW. II Kec. Sui Ambawang</t>
  </si>
  <si>
    <t>Desa Ampera RT. 3/RW. 5 Kec. Sui Ambawang</t>
  </si>
  <si>
    <t>Jl. Ampera RT. 2/RW. 5 Kec. Sui Ambawang</t>
  </si>
  <si>
    <t>Desa Mega Timur Kec. Sui Ambawang</t>
  </si>
  <si>
    <t>Desa Korek Kec. Sui Ambawang</t>
  </si>
  <si>
    <t>Dsn. Lingga Dalam RT.16 Desa Lingga Kec. Sui Ambawang</t>
  </si>
  <si>
    <t>Dusun Simpang Kiri Desa Korek Kec. Sui Ambawang</t>
  </si>
  <si>
    <t>Pengelolahan Lainnya</t>
  </si>
  <si>
    <t>Ridho Ismail, S.Sos</t>
  </si>
  <si>
    <t>Parit Sembin Kec. Sui. Raya</t>
  </si>
  <si>
    <t>08125787222</t>
  </si>
  <si>
    <t>Kerajinan Tikar kayu</t>
  </si>
  <si>
    <t>Deni Kersa</t>
  </si>
  <si>
    <t>Jl.parit sembin Laut</t>
  </si>
  <si>
    <t>085245772679</t>
  </si>
  <si>
    <t>Gantungan Kunci</t>
  </si>
  <si>
    <t>Ibu Endang (Candra Ayu)</t>
  </si>
  <si>
    <t>085650876335</t>
  </si>
  <si>
    <t>Stoples dan Hiasan</t>
  </si>
  <si>
    <t>Darmawati</t>
  </si>
  <si>
    <t>Jl. Adi Sucipto KM 13,2 Arang Limbung</t>
  </si>
  <si>
    <t>085245588138</t>
  </si>
  <si>
    <t>Sulaman dan Rajutan Limbah</t>
  </si>
  <si>
    <t>Srikandi Macrame</t>
  </si>
  <si>
    <t>Sri Miwarti</t>
  </si>
  <si>
    <t>Jl. K.H. Andurahman Wahid Gg. Tegal Sari No.6</t>
  </si>
  <si>
    <t>082250482228</t>
  </si>
  <si>
    <t>Anyaman Tas, dompet dari Tali Kur</t>
  </si>
  <si>
    <t>Saynie Crochet</t>
  </si>
  <si>
    <t>Nila Meiliawati</t>
  </si>
  <si>
    <t>Jl. P.H. Muksin 2 Komp. Star Borneo Residence 2 No. J9</t>
  </si>
  <si>
    <t>085248885274</t>
  </si>
  <si>
    <t>Rajutan Benang Woll</t>
  </si>
  <si>
    <t>Een Craft</t>
  </si>
  <si>
    <t>Endang Sriwiyanti</t>
  </si>
  <si>
    <t>Kuala Dua Sungai Raya</t>
  </si>
  <si>
    <t>08562916253</t>
  </si>
  <si>
    <t>Aksesoris</t>
  </si>
  <si>
    <t>Dahlia</t>
  </si>
  <si>
    <t>Teluk Kapuas</t>
  </si>
  <si>
    <t>082357366866</t>
  </si>
  <si>
    <t>Kerajinan manik-manik</t>
  </si>
  <si>
    <t>Christy Alexander Hakim</t>
  </si>
  <si>
    <t>Pondok Indah Lestari Gg. Flamboyan 5 B</t>
  </si>
  <si>
    <t>085252353541</t>
  </si>
  <si>
    <t>Rajutan Benang Katun</t>
  </si>
  <si>
    <t>Telepon / HP</t>
  </si>
  <si>
    <t>1. Abon Ikan Air Tawar, Ikan Gurih</t>
  </si>
  <si>
    <t>Roti Kelapa Oseng, Roti Sagu</t>
  </si>
  <si>
    <t>Kue Roti Kap, cup-cup</t>
  </si>
  <si>
    <t>Dodol Talas Keremes, dodol kelapa, dodol ubi kayu</t>
  </si>
  <si>
    <t>Nastar, Pastel, Carang Mas, Sri Kaya</t>
  </si>
  <si>
    <t xml:space="preserve">Rengginang, Kerupuk Beras </t>
  </si>
  <si>
    <t>Marning, Kerupuk Kedelai</t>
  </si>
  <si>
    <t xml:space="preserve">Kerupuk ubi, Marning </t>
  </si>
  <si>
    <t>Marning, Kerupuk</t>
  </si>
  <si>
    <t>Rengginang, Marning, Ciput</t>
  </si>
  <si>
    <t xml:space="preserve">Kerupuk Kedelai, Stick Keladi </t>
  </si>
  <si>
    <t>Kerupuk Tepung Beras, Tarotela</t>
  </si>
  <si>
    <t>Kripik tempe, Keladi</t>
  </si>
  <si>
    <t>Kerupuk Basah Ikan Belidak, keladi baldo, pangsit nanas</t>
  </si>
  <si>
    <t>Brownise Cookies, stik ubi balado, sus kering</t>
  </si>
  <si>
    <t>Carang Mas, keripik tempe</t>
  </si>
  <si>
    <t>Peyek Bayam, keripik pisang</t>
  </si>
  <si>
    <t>Kacang Karang, kanji aloevera, teri remas</t>
  </si>
  <si>
    <t>Roti Cane, snack</t>
  </si>
  <si>
    <t>Selai Nanas, dodol. Permen</t>
  </si>
  <si>
    <t>Dodol Nanas, beligo</t>
  </si>
  <si>
    <t xml:space="preserve">Rengginang, marning </t>
  </si>
  <si>
    <t>Nata De Coco, susu jagung</t>
  </si>
  <si>
    <t>Penggergajian Kayu, Peracikan Kayu</t>
  </si>
  <si>
    <t>Yuliana Ope</t>
  </si>
  <si>
    <t>Anyaman keladi air</t>
  </si>
  <si>
    <t>Victorianus Mahadi</t>
  </si>
  <si>
    <t>Pengrajin mandau dan perisai motif dayak</t>
  </si>
  <si>
    <t>Nur Elyana</t>
  </si>
  <si>
    <t>Pengrajin tenun</t>
  </si>
  <si>
    <t>Ilot</t>
  </si>
  <si>
    <t>Pengrajin topi dari anyaman bambu</t>
  </si>
  <si>
    <t>Simoi</t>
  </si>
  <si>
    <t>Pengrajin Bakul</t>
  </si>
  <si>
    <t>Kimot</t>
  </si>
  <si>
    <t>Pengrajin Tikar</t>
  </si>
  <si>
    <t>Desa Kubu Padi</t>
  </si>
  <si>
    <t>KWT Sungai Udang</t>
  </si>
  <si>
    <t>Indrawati, SP</t>
  </si>
  <si>
    <t>Fauziah</t>
  </si>
  <si>
    <t>Abasiah</t>
  </si>
  <si>
    <t>Darlina</t>
  </si>
  <si>
    <t>KUB Permata Bunda</t>
  </si>
  <si>
    <t>a. Desi Yudiastuti</t>
  </si>
  <si>
    <t>Lestari</t>
  </si>
  <si>
    <t>Kartila</t>
  </si>
  <si>
    <t>Mama Jaya Selalu</t>
  </si>
  <si>
    <t>Melly Susanti</t>
  </si>
  <si>
    <t>Sumber Nikmat</t>
  </si>
  <si>
    <t>Bina Bersama</t>
  </si>
  <si>
    <t>Syf. Lena</t>
  </si>
  <si>
    <t>Syf. Sakinah</t>
  </si>
  <si>
    <t>Syf. Fatimah</t>
  </si>
  <si>
    <t>Dodol Pisang</t>
  </si>
  <si>
    <t>Kacang Merekeh</t>
  </si>
  <si>
    <t>Bingkai Ubi Rambut,</t>
  </si>
  <si>
    <t xml:space="preserve">Keripik Pisang Gulung, kacang, kripik, opak </t>
  </si>
  <si>
    <t>Keripik pisang</t>
  </si>
  <si>
    <t>Kerlplk Pisang</t>
  </si>
  <si>
    <t>Roti Bakar</t>
  </si>
  <si>
    <t>Salju Dancow</t>
  </si>
  <si>
    <t>Sungai Udang</t>
  </si>
  <si>
    <t>SUNGAI ITIK</t>
  </si>
  <si>
    <t>Jl.Raya sui.Kakap  Rt.001/Rw.001 Pal.IX Ds.Kakap</t>
  </si>
  <si>
    <t>Kakap</t>
  </si>
  <si>
    <t xml:space="preserve">Desa Sungai Itik </t>
  </si>
  <si>
    <t>Dusun Merak</t>
  </si>
  <si>
    <t>Jeruju Besar</t>
  </si>
  <si>
    <t>081352204838</t>
  </si>
  <si>
    <t>081256229811</t>
  </si>
  <si>
    <t>082154820772</t>
  </si>
  <si>
    <t>081352691189</t>
  </si>
  <si>
    <t>085251803165</t>
  </si>
  <si>
    <t>08125673717</t>
  </si>
  <si>
    <t>081256660362</t>
  </si>
  <si>
    <t>081256476080</t>
  </si>
  <si>
    <t>081352384350</t>
  </si>
  <si>
    <t>3.15.61.12.27.0105</t>
  </si>
  <si>
    <t>6.15.61.12.17.0084</t>
  </si>
  <si>
    <t>2.156122.02.02272017</t>
  </si>
  <si>
    <t>2.06.61.12.12.0046</t>
  </si>
  <si>
    <t>2.06.61.12.47.0094</t>
  </si>
  <si>
    <t>Naker (Orang)</t>
  </si>
  <si>
    <t>Kerupuk Potato, pisang, ulat sutra</t>
  </si>
  <si>
    <t>Kacang Karang, kanji, wajit, stik bawang</t>
  </si>
  <si>
    <t>Keripik Ubi, pisang</t>
  </si>
  <si>
    <t>Telepon/Hp</t>
  </si>
  <si>
    <t>PIRT. No 2.06.61.12.60.0120</t>
  </si>
  <si>
    <t>Telepon /HP</t>
  </si>
  <si>
    <t>085750688363</t>
  </si>
  <si>
    <t>085350877009</t>
  </si>
  <si>
    <t>085750571172</t>
  </si>
  <si>
    <t>Industri Barang Galian bukan Logam</t>
  </si>
  <si>
    <t>Industri Alat Angkutan Lain</t>
  </si>
  <si>
    <t>Jasa Reparasi dan dan Pemasangan Mesin</t>
  </si>
  <si>
    <t>KECAMATAN KUALA MANDOR B KABUPATEN KUBU RAYA</t>
  </si>
  <si>
    <t>Mujahidin</t>
  </si>
  <si>
    <t>DESA PADANG TIKAR</t>
  </si>
  <si>
    <t>Ds. Medan Seri Padang Tikar II</t>
  </si>
  <si>
    <t>085750453652</t>
  </si>
  <si>
    <t>Ikan Asin, Terasi</t>
  </si>
  <si>
    <t>Terumbu lestari</t>
  </si>
  <si>
    <t>Ibu saparina</t>
  </si>
  <si>
    <t>082149928999</t>
  </si>
  <si>
    <t>udang, tepung terigu, kanji</t>
  </si>
  <si>
    <t>Industri Produk Roti dan Kue</t>
  </si>
  <si>
    <t>Aliansyah</t>
  </si>
  <si>
    <t>BATU AMPAR</t>
  </si>
  <si>
    <t>085750233702</t>
  </si>
  <si>
    <t>Pisang Salai</t>
  </si>
  <si>
    <t>A.Jainal Arifin</t>
  </si>
  <si>
    <t>Batu Ampar Teluk Mastur</t>
  </si>
  <si>
    <t>085750862322</t>
  </si>
  <si>
    <t>Nata decoco</t>
  </si>
  <si>
    <t>Riyani</t>
  </si>
  <si>
    <t>Sumber Agung Batu Ampar</t>
  </si>
  <si>
    <t>082152088666</t>
  </si>
  <si>
    <t xml:space="preserve">Kripik Ubi </t>
  </si>
  <si>
    <t>Suparmi</t>
  </si>
  <si>
    <t>Dodol Tape Singkong</t>
  </si>
  <si>
    <t>Nurkholis</t>
  </si>
  <si>
    <t>Desa Teluk Nibung Batu Ampar</t>
  </si>
  <si>
    <t>085251428740</t>
  </si>
  <si>
    <t>Kube 98</t>
  </si>
  <si>
    <t>Santa</t>
  </si>
  <si>
    <t>081345486506</t>
  </si>
  <si>
    <t>Al-Madinah</t>
  </si>
  <si>
    <t>Deny</t>
  </si>
  <si>
    <t>Sungai Nibung Batu Ampar</t>
  </si>
  <si>
    <t>085654577802</t>
  </si>
  <si>
    <t>M. Ali, SE</t>
  </si>
  <si>
    <t>081257000883</t>
  </si>
  <si>
    <t>Dodol Pisang Salai</t>
  </si>
  <si>
    <t>Syaifur</t>
  </si>
  <si>
    <t>Jl. Hasanuddin No. 13 Batu Ampar</t>
  </si>
  <si>
    <t>081258381584</t>
  </si>
  <si>
    <t>Madu Mangrove</t>
  </si>
  <si>
    <t>Kapal Laut</t>
  </si>
  <si>
    <t>Rahmat Hidayat</t>
  </si>
  <si>
    <t>Sungai Pandan Batu Ampat</t>
  </si>
  <si>
    <t>089653227579</t>
  </si>
  <si>
    <t>Kopi</t>
  </si>
  <si>
    <t>Meble Kayu Nibung</t>
  </si>
  <si>
    <t>Suaidah</t>
  </si>
  <si>
    <t>081345204041</t>
  </si>
  <si>
    <t>Tempat Tisu, Kaligrafi</t>
  </si>
  <si>
    <t>Patria Nusantara</t>
  </si>
  <si>
    <t>Bambang Darmansyah</t>
  </si>
  <si>
    <t>Jl. Raya Mega Timur, RT.008/RW.001</t>
  </si>
  <si>
    <t>CV. Kalimanan Jaya</t>
  </si>
  <si>
    <t>Mizki</t>
  </si>
  <si>
    <t>Jl. Trans Kalimantan</t>
  </si>
  <si>
    <t>Sutan Gozali</t>
  </si>
  <si>
    <t>Yuddi Gozali</t>
  </si>
  <si>
    <t>Fiber</t>
  </si>
  <si>
    <t>Jamal Mebel</t>
  </si>
  <si>
    <t>Jamaluddin</t>
  </si>
  <si>
    <t>jl. Wonodadi, Ds Arang Limbung</t>
  </si>
  <si>
    <t>TAHUN 2017</t>
  </si>
  <si>
    <t xml:space="preserve">Value Of Investment </t>
  </si>
  <si>
    <t>(Rp. 000)</t>
  </si>
  <si>
    <t>Barang Galian bukan Logam</t>
  </si>
  <si>
    <t>Industri Alat angkutan lainnya</t>
  </si>
  <si>
    <t>Jasa Reparasi dan pemasangan mesin dan peralatan</t>
  </si>
  <si>
    <t>Sumber/Source : Dinas Koperasi, Usaha Mikro, Perdagangan dan Perindustrian Kabupaten Kubu Raya</t>
  </si>
  <si>
    <t>Industri Kecap</t>
  </si>
  <si>
    <t>Indahco Jaya</t>
  </si>
  <si>
    <t>Tan Joeng Tjua</t>
  </si>
  <si>
    <t>Jl. Pramuka no.48 Desa Sungai Rengas</t>
  </si>
  <si>
    <t>0816220441 / 0561-741334</t>
  </si>
  <si>
    <t>Kecap Manis, Asin, Cuka</t>
  </si>
  <si>
    <t>503/001/TDI/DPMPTSP-D/2018</t>
  </si>
  <si>
    <t>Tri Raya Pratama</t>
  </si>
  <si>
    <t>Fedri Goyodi</t>
  </si>
  <si>
    <t>Jl. Sungai Raya Dalam Gg. Ceria I No. B3 No A.11</t>
  </si>
  <si>
    <t>Bahan tambahan Pangan</t>
  </si>
  <si>
    <t>16,98</t>
  </si>
  <si>
    <t>503/002/DPMPTSP-D/2018</t>
  </si>
  <si>
    <t>Barokah</t>
  </si>
  <si>
    <t>Yansyah</t>
  </si>
  <si>
    <t>Jl. Trans Kalimantan, Parit Seribut II Desa Jawa Tengah</t>
  </si>
  <si>
    <t>530/003/DPMPTSP-D/2018</t>
  </si>
  <si>
    <t>Harapan Bersama</t>
  </si>
  <si>
    <t>Rita Dihales</t>
  </si>
  <si>
    <t>Jl. Trans Kalimantan, RT.2/RW.2, Desa Teluk Bakung</t>
  </si>
  <si>
    <t>530/004/DPMPTSP-D/2019</t>
  </si>
  <si>
    <t>Oriental Steel</t>
  </si>
  <si>
    <t>Jl. Supadio RT.01/RW.11</t>
  </si>
  <si>
    <t>Benny Prima Halim</t>
  </si>
  <si>
    <t>besi hollow</t>
  </si>
  <si>
    <t>530/005/IUI KECIL/DPMPTSP-D/2018</t>
  </si>
  <si>
    <t>TAHUN 2018</t>
  </si>
  <si>
    <t>Kepala Dinas Koperasi, Usaha Mikro</t>
  </si>
  <si>
    <t>Perdagangan dan Perindustrian</t>
  </si>
  <si>
    <t>Kabupaten Kubu Raya</t>
  </si>
  <si>
    <t>NORASARI ARANI, SE. MM</t>
  </si>
  <si>
    <t>Pembina Utama Muda</t>
  </si>
  <si>
    <t>NIP. 19670909 199303 2 006</t>
  </si>
  <si>
    <t>Cici Winarsih</t>
  </si>
  <si>
    <t>Mega Makmur</t>
  </si>
  <si>
    <t>Jalan Selat Panjang Gg. Nasional Dusun Mega Jaya Rt 4/Rw 4 Mega Timur</t>
  </si>
  <si>
    <t>Anyaman Keladi Air, Kerajinan berbahan karung goni</t>
  </si>
  <si>
    <t>Dafan Craft</t>
  </si>
  <si>
    <t>Isnaini</t>
  </si>
  <si>
    <t>Jalan Pelita III RT.013/RW.005 Desa Punggur Kecil, Sungai Kakap</t>
  </si>
  <si>
    <t>Kerajinan limbah kaca</t>
  </si>
  <si>
    <t xml:space="preserve">BANYAKNYA UNIT USAHA, TENAGA KERJA DAN NILAI INVESTASI INDUSTRI KECIL MENENGAH </t>
  </si>
  <si>
    <t>Tempat tidur busa dan sofa</t>
  </si>
  <si>
    <t>Jl. Raya Kakap KM 12.5 No.168 RT.017/RW.005, Pal IX</t>
  </si>
  <si>
    <t>No. 503/1Ekbang/SIUP.K/2017</t>
  </si>
  <si>
    <t>No : IUMK /517-PATEN/02/I/2018</t>
  </si>
  <si>
    <t>Muhammad Yani</t>
  </si>
  <si>
    <t>Gg. Cahaya Harapan, Dusun Nirwana</t>
  </si>
  <si>
    <t>Bakso, Es Buah, Gorengan</t>
  </si>
  <si>
    <t>IUMK/517-Paten/06/IV/2019</t>
  </si>
  <si>
    <t>Herwanti</t>
  </si>
  <si>
    <t>Jl. Swakarya Parit Keladi II RT.080/RW.007</t>
  </si>
  <si>
    <t>Kue kering dan keripik</t>
  </si>
  <si>
    <t>IUMK/517-PATEN/01/V/2019</t>
  </si>
  <si>
    <t>Sada Denta</t>
  </si>
  <si>
    <t>Dusun Garuda RT. 03/ RW.011 desa Persiapan Parit Keladi</t>
  </si>
  <si>
    <t>Nugget Ikan</t>
  </si>
  <si>
    <t>IUMK/517-PATEN/07/IV/2019</t>
  </si>
  <si>
    <t>Juhandi</t>
  </si>
  <si>
    <t xml:space="preserve">Jl. Perdamaian RT.083/RW017 Desa Pal IX </t>
  </si>
  <si>
    <t xml:space="preserve">meubel </t>
  </si>
  <si>
    <t>503/03/EKBANG</t>
  </si>
  <si>
    <t xml:space="preserve">Iskandar </t>
  </si>
  <si>
    <t>Rahmani</t>
  </si>
  <si>
    <t>Jl. Raya Sungai Kakap RT.04/ RW. 01 Desa Pal IX</t>
  </si>
  <si>
    <t>Kuu dan Roti</t>
  </si>
  <si>
    <t>503/44/EKBANG/SIUP/2017</t>
  </si>
  <si>
    <t>Berkah</t>
  </si>
  <si>
    <t>Fauji Yunus</t>
  </si>
  <si>
    <t>RT.011/RW.003 Desa Sungai Belidak</t>
  </si>
  <si>
    <t xml:space="preserve">kopra </t>
  </si>
  <si>
    <t>503/51/EKBANG/SIUP.K/2017</t>
  </si>
  <si>
    <t>Indo Mebel</t>
  </si>
  <si>
    <t>Cun Cuan (Susanto)</t>
  </si>
  <si>
    <t>Dusun Nirwana RT.003/RW.003 Desa Sungai Kakap</t>
  </si>
  <si>
    <t>furniture</t>
  </si>
  <si>
    <t>503/25/EKBANG/SIUP.K</t>
  </si>
  <si>
    <t>Maju Bersama</t>
  </si>
  <si>
    <t>Juliani</t>
  </si>
  <si>
    <t>Jl. AMD Dusun Nirwana RT.05/RW.05 Desa Singai Kakap</t>
  </si>
  <si>
    <t>Ikan Asin</t>
  </si>
  <si>
    <t>IUMK/517-PATEN/83/X/2017</t>
  </si>
  <si>
    <t>Ikan Asin Kak Ros</t>
  </si>
  <si>
    <t>Roslah</t>
  </si>
  <si>
    <t>Jl. Hidayat Dusun Merpati RT.003/RW.007 desa sungai Kakap</t>
  </si>
  <si>
    <t>IUMK/517-PATEN/84/X/2017</t>
  </si>
  <si>
    <t>Juliana</t>
  </si>
  <si>
    <t>Parit Tembakul RT.052/RW.017 Desa Punggur Kecil</t>
  </si>
  <si>
    <t>Kue rotikap</t>
  </si>
  <si>
    <t>Ceria Mandiri</t>
  </si>
  <si>
    <t>Jhon Ahder Saragih</t>
  </si>
  <si>
    <t xml:space="preserve">Jl. Kasih proyek Dusun Beringin RT.034 / RW.011 Desa Kalimas </t>
  </si>
  <si>
    <t>Pembuatan Minyak Kelapa</t>
  </si>
  <si>
    <t>Keripik Pisang Gulung</t>
  </si>
  <si>
    <t>Fatmawati H.A. Aziz</t>
  </si>
  <si>
    <t>Maryani</t>
  </si>
  <si>
    <t>Parit Husin RT.039/RW.013 Desa Punggur Kecil Kecamatan Sungai Kakap Kabupaten Kubu Raya</t>
  </si>
  <si>
    <t>Jl. Dusun Merpai RT.001 / RW. 007 Desa Sungai Kakap Kecamatan Sungai Kakap Kabupaten Kubu Raya</t>
  </si>
  <si>
    <t xml:space="preserve">Kue Kering </t>
  </si>
  <si>
    <t>No : IUMK /517-PATEN/09/III/2018</t>
  </si>
  <si>
    <t>No : IUMK /517-PATEN/12/III/2018</t>
  </si>
  <si>
    <t>Cresny Shop</t>
  </si>
  <si>
    <t>Resni Chrisviani Deny</t>
  </si>
  <si>
    <t xml:space="preserve">Perumahan Star Borneo Residence (8) Blok E No.07 RT.021/RW.006 Desa Pal Sembilan </t>
  </si>
  <si>
    <t>po</t>
  </si>
  <si>
    <t>Bunga sabun</t>
  </si>
  <si>
    <t>No : IUMK /517-PATEN/05/II/2018</t>
  </si>
  <si>
    <t>UKM Juragan Muda</t>
  </si>
  <si>
    <t>Budiyansyah</t>
  </si>
  <si>
    <t>Jalan Pelita II RT.014/RW.005 Desa Punggur Kecil Kecamatan Sungai Kakap Kabupaten Kubu  Raya</t>
  </si>
  <si>
    <t>Kopi KPMD</t>
  </si>
  <si>
    <t>No : IUMK /517-PATEN/16/VII/2018</t>
  </si>
  <si>
    <t>jlh sub jenis</t>
  </si>
  <si>
    <t>jlh jenis</t>
  </si>
  <si>
    <t>makanan</t>
  </si>
  <si>
    <t xml:space="preserve">Bahan Kimia </t>
  </si>
  <si>
    <t>Furnitur</t>
  </si>
  <si>
    <t>Lainnya</t>
  </si>
  <si>
    <t>Yana</t>
  </si>
  <si>
    <t>KUBU</t>
  </si>
  <si>
    <t>085245988846</t>
  </si>
  <si>
    <t>Accessories</t>
  </si>
  <si>
    <t>Bambang</t>
  </si>
  <si>
    <t>081345333373</t>
  </si>
  <si>
    <t>Lampu Gantung</t>
  </si>
  <si>
    <t>Bega Saeri</t>
  </si>
  <si>
    <t>085822137044</t>
  </si>
  <si>
    <t>Keterampilan</t>
  </si>
  <si>
    <t>Asahome Produktion</t>
  </si>
  <si>
    <t>Ais Siti Aminah</t>
  </si>
  <si>
    <t>Jl. Trans Kalimantan Komp. Alambhana Makmur B.22 Rt.009/RW.010 Desa Sungai Ambawang Kuala</t>
  </si>
  <si>
    <t>Kerajinan anyaman</t>
  </si>
  <si>
    <t>Malaya Pineapple Centre (MPC)</t>
  </si>
  <si>
    <t>Afifuddin</t>
  </si>
  <si>
    <t>Dusun Sempurna RT.002/RW.002 Desa Sungai Malaya</t>
  </si>
  <si>
    <t>Telpon / HP</t>
  </si>
  <si>
    <t>Muhammad Sahiruddin</t>
  </si>
  <si>
    <t>Dusun Jaya Kencana RT.003/RW.003 Desa Sungai Malaya</t>
  </si>
  <si>
    <t>081233933644</t>
  </si>
  <si>
    <t>Dodol Nenas Malaye</t>
  </si>
  <si>
    <t>085787378241</t>
  </si>
  <si>
    <t>Pengolahan hasil nanas</t>
  </si>
  <si>
    <t>dodol nanas</t>
  </si>
  <si>
    <t>Suleha</t>
  </si>
  <si>
    <t>UKM Mawar</t>
  </si>
  <si>
    <t>Dusun Durian RT.001/RW.005 Desa Durian</t>
  </si>
  <si>
    <t>085245108644</t>
  </si>
  <si>
    <t>Stik Ubu dan Keripik pisang</t>
  </si>
  <si>
    <t>Mitra Sehati</t>
  </si>
  <si>
    <t>Nurhayani S.</t>
  </si>
  <si>
    <t>Perumnas IV Blok 15 Jl. Sambas Barat No.156 RT.002/RW.007 Desa Sungai Ambawang</t>
  </si>
  <si>
    <t>081352421633</t>
  </si>
  <si>
    <t>Kuliner</t>
  </si>
  <si>
    <t>Pengolahan kopi</t>
  </si>
  <si>
    <t>Persentase (%)</t>
  </si>
  <si>
    <t>Kayu/Anyaman</t>
  </si>
  <si>
    <t>Percetakan</t>
  </si>
  <si>
    <t>Nonlogam</t>
  </si>
  <si>
    <t>Logam</t>
  </si>
  <si>
    <t>reparasi mesin</t>
  </si>
  <si>
    <t>Industri Karet dan Bahan dari Karet</t>
  </si>
  <si>
    <t>Industri Barang dari Plastik</t>
  </si>
  <si>
    <t>INDUSTRI BARANG DARI PLASTIK</t>
  </si>
  <si>
    <t>INDUSTRI KARET DAN BAHAN DARI KARET</t>
  </si>
  <si>
    <t xml:space="preserve">Industri Pipa Plastik dan Perlengkapannya </t>
  </si>
  <si>
    <t>buah</t>
  </si>
  <si>
    <t>Rengginang, kerupuk ubi</t>
  </si>
  <si>
    <t>Rengginang, opak</t>
  </si>
  <si>
    <t xml:space="preserve">Rasau Jaya </t>
  </si>
  <si>
    <t xml:space="preserve">INDUSTRI BARANG DARI  PLASTIK </t>
  </si>
  <si>
    <t>Industri Plastik</t>
  </si>
  <si>
    <t>Industri Pipa Plastik dan Perlengkapannya</t>
  </si>
  <si>
    <t>ton</t>
  </si>
  <si>
    <t>pakaian</t>
  </si>
  <si>
    <t>kulit alas kaki</t>
  </si>
  <si>
    <t>Kayu</t>
  </si>
  <si>
    <t>logam</t>
  </si>
  <si>
    <t>kendaraan</t>
  </si>
  <si>
    <t>Jasa</t>
  </si>
  <si>
    <t>Karet</t>
  </si>
  <si>
    <t>minuman</t>
  </si>
  <si>
    <t>pengolahan</t>
  </si>
  <si>
    <t>KAPASITAS PRODUKSI BELOM</t>
  </si>
  <si>
    <t>Pengolahan</t>
  </si>
  <si>
    <t>Tembakau</t>
  </si>
  <si>
    <t xml:space="preserve">Industri Karet, Barang dari Karet </t>
  </si>
  <si>
    <t>DI KABUPATEN KUBU RAYA TAHUN 2019</t>
  </si>
  <si>
    <t>Industri Tekstil</t>
  </si>
  <si>
    <t>KECAMATAN (Tenaga Kerja)</t>
  </si>
  <si>
    <t>TAHUN 2019</t>
  </si>
  <si>
    <t>INDUSTRI KECIL MENENGAH BERDASARKAN JENIS INDUSTRI TAHUN 2019</t>
  </si>
  <si>
    <t>Tahun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</si>
</sst>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5" x14ac:knownFonts="1">
    <font>
      <sz val="10"/>
      <name val="Arial"/>
    </font>
    <font>
      <sz val="10"/>
      <name val="Arial"/>
    </font>
    <font>
      <b/>
      <sz val="10"/>
      <name val="Arial Narrow"/>
      <family val="2"/>
    </font>
    <font>
      <sz val="7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 Narrow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9"/>
      <name val="Arial Narrow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color indexed="9"/>
      <name val="Arial Narrow"/>
      <family val="2"/>
    </font>
    <font>
      <sz val="8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3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sz val="14"/>
      <name val="Times New Roman"/>
      <family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2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3"/>
      <name val="Times New Roman"/>
      <family val="1"/>
    </font>
    <font>
      <b/>
      <sz val="10"/>
      <color theme="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8" fillId="0" borderId="0"/>
  </cellStyleXfs>
  <cellXfs count="2193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quotePrefix="1" applyNumberFormat="1" applyFont="1" applyBorder="1"/>
    <xf numFmtId="0" fontId="5" fillId="0" borderId="1" xfId="0" applyFont="1" applyBorder="1"/>
    <xf numFmtId="164" fontId="5" fillId="0" borderId="2" xfId="1" quotePrefix="1" applyNumberFormat="1" applyFont="1" applyBorder="1"/>
    <xf numFmtId="41" fontId="5" fillId="0" borderId="1" xfId="2" quotePrefix="1" applyFont="1" applyBorder="1"/>
    <xf numFmtId="41" fontId="5" fillId="0" borderId="1" xfId="2" applyFont="1" applyBorder="1"/>
    <xf numFmtId="0" fontId="5" fillId="0" borderId="1" xfId="0" quotePrefix="1" applyNumberFormat="1" applyFont="1" applyBorder="1" applyAlignment="1">
      <alignment horizontal="center"/>
    </xf>
    <xf numFmtId="0" fontId="0" fillId="0" borderId="3" xfId="0" applyBorder="1"/>
    <xf numFmtId="0" fontId="5" fillId="0" borderId="1" xfId="0" applyNumberFormat="1" applyFont="1" applyBorder="1"/>
    <xf numFmtId="0" fontId="5" fillId="0" borderId="1" xfId="0" quotePrefix="1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5" xfId="0" applyFont="1" applyBorder="1"/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0" xfId="0" applyFont="1" applyBorder="1"/>
    <xf numFmtId="0" fontId="5" fillId="0" borderId="5" xfId="0" applyFont="1" applyBorder="1"/>
    <xf numFmtId="0" fontId="5" fillId="0" borderId="6" xfId="0" applyNumberFormat="1" applyFont="1" applyBorder="1"/>
    <xf numFmtId="164" fontId="5" fillId="0" borderId="1" xfId="1" quotePrefix="1" applyNumberFormat="1" applyFont="1" applyBorder="1"/>
    <xf numFmtId="0" fontId="5" fillId="0" borderId="13" xfId="0" applyFont="1" applyBorder="1"/>
    <xf numFmtId="0" fontId="5" fillId="0" borderId="13" xfId="0" quotePrefix="1" applyNumberFormat="1" applyFont="1" applyBorder="1"/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1" fontId="5" fillId="0" borderId="13" xfId="2" quotePrefix="1" applyFont="1" applyBorder="1"/>
    <xf numFmtId="0" fontId="5" fillId="0" borderId="13" xfId="0" quotePrefix="1" applyNumberFormat="1" applyFont="1" applyBorder="1" applyAlignment="1">
      <alignment horizontal="center"/>
    </xf>
    <xf numFmtId="0" fontId="5" fillId="0" borderId="15" xfId="0" applyNumberFormat="1" applyFont="1" applyBorder="1"/>
    <xf numFmtId="0" fontId="5" fillId="0" borderId="4" xfId="0" applyFont="1" applyBorder="1"/>
    <xf numFmtId="0" fontId="6" fillId="0" borderId="3" xfId="0" applyFont="1" applyBorder="1" applyAlignment="1">
      <alignment horizontal="center"/>
    </xf>
    <xf numFmtId="164" fontId="5" fillId="0" borderId="13" xfId="1" quotePrefix="1" applyNumberFormat="1" applyFont="1" applyBorder="1"/>
    <xf numFmtId="0" fontId="5" fillId="0" borderId="16" xfId="0" applyFont="1" applyBorder="1" applyAlignment="1">
      <alignment horizontal="center"/>
    </xf>
    <xf numFmtId="0" fontId="5" fillId="0" borderId="6" xfId="0" applyFont="1" applyBorder="1"/>
    <xf numFmtId="0" fontId="5" fillId="0" borderId="2" xfId="0" applyFont="1" applyBorder="1"/>
    <xf numFmtId="41" fontId="5" fillId="0" borderId="1" xfId="1" quotePrefix="1" applyNumberFormat="1" applyFont="1" applyBorder="1"/>
    <xf numFmtId="0" fontId="0" fillId="0" borderId="0" xfId="0" applyAlignment="1">
      <alignment horizontal="center"/>
    </xf>
    <xf numFmtId="41" fontId="5" fillId="0" borderId="1" xfId="2" quotePrefix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17" xfId="0" applyFont="1" applyBorder="1" applyAlignment="1">
      <alignment horizontal="center"/>
    </xf>
    <xf numFmtId="0" fontId="5" fillId="0" borderId="17" xfId="0" quotePrefix="1" applyNumberFormat="1" applyFont="1" applyBorder="1" applyAlignment="1">
      <alignment horizontal="center"/>
    </xf>
    <xf numFmtId="0" fontId="5" fillId="0" borderId="17" xfId="0" applyFont="1" applyBorder="1"/>
    <xf numFmtId="0" fontId="5" fillId="0" borderId="14" xfId="0" applyFont="1" applyBorder="1"/>
    <xf numFmtId="0" fontId="5" fillId="0" borderId="18" xfId="0" applyFont="1" applyBorder="1"/>
    <xf numFmtId="0" fontId="4" fillId="0" borderId="0" xfId="0" applyFont="1" applyAlignment="1">
      <alignment horizontal="center"/>
    </xf>
    <xf numFmtId="0" fontId="5" fillId="0" borderId="19" xfId="0" applyFont="1" applyBorder="1" applyAlignment="1">
      <alignment horizontal="center"/>
    </xf>
    <xf numFmtId="0" fontId="7" fillId="0" borderId="0" xfId="0" applyFont="1" applyAlignment="1">
      <alignment horizontal="left"/>
    </xf>
    <xf numFmtId="41" fontId="5" fillId="0" borderId="0" xfId="0" applyNumberFormat="1" applyFont="1"/>
    <xf numFmtId="41" fontId="7" fillId="0" borderId="7" xfId="0" applyNumberFormat="1" applyFont="1" applyBorder="1" applyAlignment="1">
      <alignment horizontal="center"/>
    </xf>
    <xf numFmtId="41" fontId="5" fillId="0" borderId="8" xfId="0" applyNumberFormat="1" applyFont="1" applyBorder="1" applyAlignment="1">
      <alignment horizontal="center"/>
    </xf>
    <xf numFmtId="41" fontId="5" fillId="0" borderId="0" xfId="0" applyNumberFormat="1" applyFont="1" applyBorder="1" applyAlignment="1">
      <alignment horizontal="center"/>
    </xf>
    <xf numFmtId="41" fontId="5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41" fontId="0" fillId="0" borderId="0" xfId="0" applyNumberFormat="1"/>
    <xf numFmtId="41" fontId="5" fillId="0" borderId="13" xfId="0" quotePrefix="1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 vertical="center"/>
    </xf>
    <xf numFmtId="0" fontId="3" fillId="0" borderId="1" xfId="0" applyFont="1" applyBorder="1"/>
    <xf numFmtId="0" fontId="6" fillId="0" borderId="3" xfId="0" applyFont="1" applyBorder="1"/>
    <xf numFmtId="0" fontId="5" fillId="0" borderId="20" xfId="0" applyFont="1" applyBorder="1" applyAlignment="1">
      <alignment horizontal="center"/>
    </xf>
    <xf numFmtId="0" fontId="5" fillId="0" borderId="20" xfId="0" applyFont="1" applyBorder="1"/>
    <xf numFmtId="41" fontId="5" fillId="0" borderId="21" xfId="2" applyFont="1" applyBorder="1"/>
    <xf numFmtId="41" fontId="5" fillId="0" borderId="17" xfId="2" applyFont="1" applyBorder="1"/>
    <xf numFmtId="0" fontId="5" fillId="0" borderId="0" xfId="0" applyFont="1" applyBorder="1"/>
    <xf numFmtId="0" fontId="6" fillId="0" borderId="1" xfId="0" applyFont="1" applyBorder="1"/>
    <xf numFmtId="0" fontId="5" fillId="0" borderId="1" xfId="0" quotePrefix="1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left"/>
    </xf>
    <xf numFmtId="0" fontId="5" fillId="0" borderId="22" xfId="0" applyFont="1" applyBorder="1"/>
    <xf numFmtId="41" fontId="5" fillId="0" borderId="23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5" xfId="0" quotePrefix="1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/>
    </xf>
    <xf numFmtId="0" fontId="5" fillId="0" borderId="17" xfId="0" quotePrefix="1" applyFont="1" applyBorder="1" applyAlignment="1">
      <alignment horizontal="center" vertical="center"/>
    </xf>
    <xf numFmtId="41" fontId="5" fillId="0" borderId="1" xfId="0" quotePrefix="1" applyNumberFormat="1" applyFont="1" applyBorder="1" applyAlignment="1">
      <alignment horizontal="center"/>
    </xf>
    <xf numFmtId="41" fontId="5" fillId="0" borderId="6" xfId="0" quotePrefix="1" applyNumberFormat="1" applyFont="1" applyBorder="1" applyAlignment="1">
      <alignment horizontal="center"/>
    </xf>
    <xf numFmtId="41" fontId="5" fillId="0" borderId="14" xfId="0" quotePrefix="1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41" fontId="5" fillId="0" borderId="1" xfId="0" applyNumberFormat="1" applyFont="1" applyBorder="1"/>
    <xf numFmtId="0" fontId="5" fillId="0" borderId="17" xfId="0" quotePrefix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7" xfId="0" applyNumberFormat="1" applyFont="1" applyBorder="1"/>
    <xf numFmtId="0" fontId="5" fillId="0" borderId="20" xfId="0" applyNumberFormat="1" applyFont="1" applyBorder="1"/>
    <xf numFmtId="0" fontId="5" fillId="0" borderId="21" xfId="0" applyFont="1" applyBorder="1" applyAlignment="1">
      <alignment horizontal="center" vertical="center"/>
    </xf>
    <xf numFmtId="41" fontId="5" fillId="0" borderId="16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4" xfId="0" quotePrefix="1" applyFont="1" applyBorder="1" applyAlignment="1">
      <alignment horizontal="center" vertical="center"/>
    </xf>
    <xf numFmtId="41" fontId="5" fillId="0" borderId="17" xfId="0" quotePrefix="1" applyNumberFormat="1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quotePrefix="1" applyFont="1" applyBorder="1" applyAlignment="1">
      <alignment horizontal="center"/>
    </xf>
    <xf numFmtId="0" fontId="7" fillId="0" borderId="1" xfId="0" applyNumberFormat="1" applyFont="1" applyBorder="1"/>
    <xf numFmtId="0" fontId="7" fillId="0" borderId="1" xfId="0" applyFont="1" applyBorder="1" applyAlignment="1">
      <alignment horizontal="justify" vertical="center" wrapText="1"/>
    </xf>
    <xf numFmtId="0" fontId="7" fillId="0" borderId="1" xfId="0" quotePrefix="1" applyNumberFormat="1" applyFont="1" applyBorder="1" applyAlignment="1">
      <alignment horizontal="center"/>
    </xf>
    <xf numFmtId="41" fontId="7" fillId="0" borderId="1" xfId="2" quotePrefix="1" applyFont="1" applyBorder="1"/>
    <xf numFmtId="41" fontId="7" fillId="0" borderId="1" xfId="2" applyFont="1" applyBorder="1" applyAlignment="1">
      <alignment horizontal="center"/>
    </xf>
    <xf numFmtId="41" fontId="7" fillId="0" borderId="1" xfId="2" quotePrefix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7" fillId="0" borderId="1" xfId="2" applyFont="1" applyBorder="1" applyAlignment="1">
      <alignment horizontal="center" vertical="center"/>
    </xf>
    <xf numFmtId="0" fontId="12" fillId="0" borderId="0" xfId="0" applyFont="1"/>
    <xf numFmtId="0" fontId="7" fillId="0" borderId="1" xfId="0" quotePrefix="1" applyNumberFormat="1" applyFont="1" applyBorder="1"/>
    <xf numFmtId="41" fontId="7" fillId="0" borderId="1" xfId="2" quotePrefix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49" fontId="5" fillId="0" borderId="16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3" fontId="5" fillId="0" borderId="1" xfId="0" applyNumberFormat="1" applyFont="1" applyBorder="1"/>
    <xf numFmtId="0" fontId="7" fillId="0" borderId="1" xfId="0" applyFont="1" applyBorder="1" applyAlignment="1"/>
    <xf numFmtId="41" fontId="7" fillId="0" borderId="1" xfId="0" quotePrefix="1" applyNumberFormat="1" applyFont="1" applyBorder="1" applyAlignment="1">
      <alignment horizontal="center"/>
    </xf>
    <xf numFmtId="41" fontId="7" fillId="0" borderId="1" xfId="2" applyFont="1" applyBorder="1"/>
    <xf numFmtId="0" fontId="7" fillId="0" borderId="17" xfId="0" applyFont="1" applyBorder="1" applyAlignment="1">
      <alignment horizontal="left" vertical="center"/>
    </xf>
    <xf numFmtId="0" fontId="10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0" fontId="7" fillId="0" borderId="13" xfId="0" quotePrefix="1" applyNumberFormat="1" applyFont="1" applyBorder="1"/>
    <xf numFmtId="41" fontId="7" fillId="0" borderId="13" xfId="2" quotePrefix="1" applyFont="1" applyBorder="1" applyAlignment="1">
      <alignment horizontal="center"/>
    </xf>
    <xf numFmtId="41" fontId="7" fillId="0" borderId="13" xfId="2" quotePrefix="1" applyFont="1" applyBorder="1"/>
    <xf numFmtId="0" fontId="7" fillId="0" borderId="13" xfId="0" quotePrefix="1" applyNumberFormat="1" applyFont="1" applyBorder="1" applyAlignment="1">
      <alignment horizontal="center"/>
    </xf>
    <xf numFmtId="41" fontId="7" fillId="0" borderId="1" xfId="2" quotePrefix="1" applyFont="1" applyBorder="1" applyAlignment="1"/>
    <xf numFmtId="41" fontId="5" fillId="0" borderId="1" xfId="0" quotePrefix="1" applyNumberFormat="1" applyFont="1" applyBorder="1"/>
    <xf numFmtId="0" fontId="6" fillId="0" borderId="27" xfId="0" applyFont="1" applyBorder="1"/>
    <xf numFmtId="0" fontId="5" fillId="0" borderId="28" xfId="0" applyFont="1" applyBorder="1"/>
    <xf numFmtId="0" fontId="7" fillId="0" borderId="17" xfId="0" applyFont="1" applyBorder="1" applyAlignment="1">
      <alignment horizontal="center"/>
    </xf>
    <xf numFmtId="0" fontId="13" fillId="0" borderId="0" xfId="0" applyFont="1"/>
    <xf numFmtId="0" fontId="3" fillId="0" borderId="1" xfId="0" applyFont="1" applyBorder="1" applyAlignment="1">
      <alignment horizontal="center"/>
    </xf>
    <xf numFmtId="41" fontId="3" fillId="0" borderId="1" xfId="2" applyFont="1" applyBorder="1"/>
    <xf numFmtId="0" fontId="0" fillId="0" borderId="1" xfId="0" applyBorder="1"/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2" fillId="0" borderId="1" xfId="0" applyFont="1" applyBorder="1"/>
    <xf numFmtId="0" fontId="14" fillId="0" borderId="1" xfId="0" applyFont="1" applyBorder="1" applyAlignment="1">
      <alignment horizontal="center"/>
    </xf>
    <xf numFmtId="41" fontId="7" fillId="0" borderId="1" xfId="2" quotePrefix="1" applyFont="1" applyBorder="1" applyAlignment="1">
      <alignment horizontal="center" vertical="center"/>
    </xf>
    <xf numFmtId="0" fontId="7" fillId="0" borderId="1" xfId="0" quotePrefix="1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5" xfId="0" applyFont="1" applyBorder="1"/>
    <xf numFmtId="0" fontId="5" fillId="0" borderId="13" xfId="0" applyNumberFormat="1" applyFont="1" applyBorder="1"/>
    <xf numFmtId="0" fontId="5" fillId="0" borderId="14" xfId="0" applyNumberFormat="1" applyFont="1" applyBorder="1"/>
    <xf numFmtId="0" fontId="5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41" fontId="7" fillId="0" borderId="17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41" fontId="7" fillId="0" borderId="21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5" fillId="0" borderId="0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1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1" fillId="0" borderId="1" xfId="0" quotePrefix="1" applyNumberFormat="1" applyFont="1" applyBorder="1" applyAlignment="1">
      <alignment horizontal="center"/>
    </xf>
    <xf numFmtId="41" fontId="6" fillId="0" borderId="1" xfId="2" quotePrefix="1" applyFont="1" applyBorder="1"/>
    <xf numFmtId="41" fontId="6" fillId="0" borderId="1" xfId="2" applyFont="1" applyBorder="1"/>
    <xf numFmtId="0" fontId="11" fillId="0" borderId="1" xfId="0" applyFont="1" applyBorder="1"/>
    <xf numFmtId="0" fontId="11" fillId="0" borderId="1" xfId="0" applyFont="1" applyBorder="1" applyAlignment="1">
      <alignment horizontal="left" vertical="center"/>
    </xf>
    <xf numFmtId="41" fontId="11" fillId="0" borderId="1" xfId="2" applyFont="1" applyBorder="1"/>
    <xf numFmtId="0" fontId="15" fillId="0" borderId="1" xfId="0" applyFont="1" applyBorder="1"/>
    <xf numFmtId="0" fontId="6" fillId="0" borderId="1" xfId="0" quotePrefix="1" applyNumberFormat="1" applyFont="1" applyBorder="1"/>
    <xf numFmtId="0" fontId="6" fillId="0" borderId="1" xfId="0" quotePrefix="1" applyNumberFormat="1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41" fontId="8" fillId="0" borderId="0" xfId="0" applyNumberFormat="1" applyFont="1"/>
    <xf numFmtId="41" fontId="15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8" fillId="0" borderId="8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1" fontId="8" fillId="0" borderId="0" xfId="0" applyNumberFormat="1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1" fontId="8" fillId="0" borderId="4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49" fontId="8" fillId="0" borderId="16" xfId="0" applyNumberFormat="1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41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1" fontId="8" fillId="0" borderId="1" xfId="2" quotePrefix="1" applyFont="1" applyBorder="1" applyAlignment="1">
      <alignment horizontal="center"/>
    </xf>
    <xf numFmtId="0" fontId="15" fillId="0" borderId="1" xfId="0" quotePrefix="1" applyNumberFormat="1" applyFont="1" applyBorder="1" applyAlignment="1">
      <alignment horizontal="center"/>
    </xf>
    <xf numFmtId="41" fontId="8" fillId="0" borderId="1" xfId="2" quotePrefix="1" applyFont="1" applyBorder="1"/>
    <xf numFmtId="0" fontId="15" fillId="0" borderId="1" xfId="0" quotePrefix="1" applyFont="1" applyBorder="1" applyAlignment="1">
      <alignment horizontal="center"/>
    </xf>
    <xf numFmtId="41" fontId="8" fillId="0" borderId="1" xfId="2" applyFont="1" applyBorder="1"/>
    <xf numFmtId="41" fontId="8" fillId="0" borderId="1" xfId="2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41" fontId="15" fillId="0" borderId="1" xfId="2" applyFont="1" applyBorder="1"/>
    <xf numFmtId="0" fontId="15" fillId="0" borderId="1" xfId="0" applyNumberFormat="1" applyFont="1" applyBorder="1"/>
    <xf numFmtId="0" fontId="8" fillId="0" borderId="1" xfId="0" quotePrefix="1" applyNumberFormat="1" applyFont="1" applyBorder="1"/>
    <xf numFmtId="41" fontId="8" fillId="0" borderId="1" xfId="2" quotePrefix="1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0" fontId="8" fillId="0" borderId="1" xfId="0" applyNumberFormat="1" applyFont="1" applyBorder="1"/>
    <xf numFmtId="0" fontId="8" fillId="0" borderId="1" xfId="0" quotePrefix="1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1" fontId="8" fillId="0" borderId="1" xfId="2" quotePrefix="1" applyFont="1" applyBorder="1" applyAlignment="1">
      <alignment horizontal="right"/>
    </xf>
    <xf numFmtId="0" fontId="15" fillId="0" borderId="1" xfId="0" applyFont="1" applyBorder="1" applyAlignment="1"/>
    <xf numFmtId="0" fontId="17" fillId="0" borderId="17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7" xfId="0" applyFont="1" applyBorder="1"/>
    <xf numFmtId="0" fontId="8" fillId="0" borderId="17" xfId="0" applyFont="1" applyBorder="1" applyAlignment="1">
      <alignment horizontal="center"/>
    </xf>
    <xf numFmtId="41" fontId="8" fillId="0" borderId="17" xfId="2" quotePrefix="1" applyFont="1" applyBorder="1" applyAlignment="1">
      <alignment horizontal="center"/>
    </xf>
    <xf numFmtId="41" fontId="8" fillId="0" borderId="17" xfId="2" quotePrefix="1" applyFont="1" applyBorder="1" applyAlignment="1">
      <alignment horizontal="right"/>
    </xf>
    <xf numFmtId="0" fontId="8" fillId="0" borderId="17" xfId="0" applyNumberFormat="1" applyFont="1" applyBorder="1" applyAlignment="1">
      <alignment horizontal="center"/>
    </xf>
    <xf numFmtId="0" fontId="15" fillId="0" borderId="17" xfId="0" quotePrefix="1" applyNumberFormat="1" applyFont="1" applyBorder="1" applyAlignment="1">
      <alignment horizontal="center"/>
    </xf>
    <xf numFmtId="0" fontId="8" fillId="0" borderId="28" xfId="0" applyFont="1" applyBorder="1"/>
    <xf numFmtId="0" fontId="8" fillId="0" borderId="28" xfId="0" applyFont="1" applyBorder="1" applyAlignment="1">
      <alignment horizontal="center"/>
    </xf>
    <xf numFmtId="41" fontId="15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1" fontId="15" fillId="0" borderId="1" xfId="2" quotePrefix="1" applyFont="1" applyBorder="1"/>
    <xf numFmtId="41" fontId="15" fillId="0" borderId="1" xfId="2" quotePrefix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41" fontId="15" fillId="0" borderId="28" xfId="0" applyNumberFormat="1" applyFont="1" applyBorder="1" applyAlignment="1">
      <alignment horizontal="center"/>
    </xf>
    <xf numFmtId="41" fontId="15" fillId="0" borderId="28" xfId="2" applyFont="1" applyBorder="1" applyAlignment="1">
      <alignment horizontal="center"/>
    </xf>
    <xf numFmtId="41" fontId="15" fillId="0" borderId="17" xfId="2" quotePrefix="1" applyFont="1" applyBorder="1"/>
    <xf numFmtId="41" fontId="15" fillId="0" borderId="17" xfId="2" quotePrefix="1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1" xfId="1" quotePrefix="1" applyNumberFormat="1" applyFont="1" applyBorder="1"/>
    <xf numFmtId="0" fontId="11" fillId="0" borderId="1" xfId="0" quotePrefix="1" applyNumberFormat="1" applyFont="1" applyBorder="1"/>
    <xf numFmtId="41" fontId="11" fillId="0" borderId="1" xfId="2" quotePrefix="1" applyFont="1" applyBorder="1" applyAlignment="1">
      <alignment horizontal="center"/>
    </xf>
    <xf numFmtId="41" fontId="11" fillId="0" borderId="1" xfId="2" quotePrefix="1" applyFont="1" applyBorder="1"/>
    <xf numFmtId="0" fontId="8" fillId="0" borderId="8" xfId="0" applyFont="1" applyBorder="1" applyAlignment="1">
      <alignment horizontal="center"/>
    </xf>
    <xf numFmtId="0" fontId="8" fillId="0" borderId="5" xfId="0" applyFont="1" applyBorder="1"/>
    <xf numFmtId="0" fontId="8" fillId="0" borderId="0" xfId="0" applyFont="1" applyBorder="1" applyAlignment="1">
      <alignment horizontal="center"/>
    </xf>
    <xf numFmtId="0" fontId="8" fillId="0" borderId="1" xfId="0" quotePrefix="1" applyNumberFormat="1" applyFont="1" applyBorder="1" applyAlignment="1">
      <alignment horizontal="center" vertical="center"/>
    </xf>
    <xf numFmtId="0" fontId="15" fillId="0" borderId="1" xfId="0" quotePrefix="1" applyNumberFormat="1" applyFont="1" applyBorder="1"/>
    <xf numFmtId="0" fontId="8" fillId="0" borderId="1" xfId="0" quotePrefix="1" applyFont="1" applyBorder="1" applyAlignment="1">
      <alignment horizontal="center" vertical="center"/>
    </xf>
    <xf numFmtId="41" fontId="8" fillId="0" borderId="1" xfId="1" quotePrefix="1" applyNumberFormat="1" applyFont="1" applyBorder="1"/>
    <xf numFmtId="0" fontId="8" fillId="0" borderId="1" xfId="0" quotePrefix="1" applyNumberFormat="1" applyFont="1" applyBorder="1" applyAlignment="1">
      <alignment horizontal="left"/>
    </xf>
    <xf numFmtId="41" fontId="8" fillId="0" borderId="1" xfId="0" applyNumberFormat="1" applyFont="1" applyBorder="1"/>
    <xf numFmtId="3" fontId="8" fillId="0" borderId="1" xfId="0" applyNumberFormat="1" applyFont="1" applyBorder="1"/>
    <xf numFmtId="0" fontId="8" fillId="0" borderId="1" xfId="0" applyNumberFormat="1" applyFont="1" applyBorder="1" applyAlignment="1">
      <alignment horizontal="center"/>
    </xf>
    <xf numFmtId="41" fontId="8" fillId="0" borderId="1" xfId="0" quotePrefix="1" applyNumberFormat="1" applyFont="1" applyBorder="1" applyAlignment="1">
      <alignment horizontal="center"/>
    </xf>
    <xf numFmtId="41" fontId="15" fillId="0" borderId="1" xfId="2" quotePrefix="1" applyFont="1" applyBorder="1" applyAlignment="1">
      <alignment horizontal="center" vertical="center"/>
    </xf>
    <xf numFmtId="0" fontId="15" fillId="0" borderId="1" xfId="0" quotePrefix="1" applyNumberFormat="1" applyFont="1" applyBorder="1" applyAlignment="1">
      <alignment horizontal="center" vertical="center"/>
    </xf>
    <xf numFmtId="41" fontId="15" fillId="0" borderId="1" xfId="2" quotePrefix="1" applyFont="1" applyBorder="1" applyAlignment="1">
      <alignment horizontal="right"/>
    </xf>
    <xf numFmtId="0" fontId="15" fillId="0" borderId="1" xfId="0" applyNumberFormat="1" applyFont="1" applyBorder="1" applyAlignment="1">
      <alignment horizontal="center"/>
    </xf>
    <xf numFmtId="0" fontId="15" fillId="0" borderId="17" xfId="0" quotePrefix="1" applyNumberFormat="1" applyFont="1" applyBorder="1"/>
    <xf numFmtId="0" fontId="8" fillId="0" borderId="17" xfId="0" quotePrefix="1" applyFont="1" applyBorder="1" applyAlignment="1">
      <alignment horizontal="center" vertical="center"/>
    </xf>
    <xf numFmtId="0" fontId="8" fillId="0" borderId="17" xfId="0" applyFont="1" applyBorder="1"/>
    <xf numFmtId="0" fontId="8" fillId="0" borderId="17" xfId="0" applyNumberFormat="1" applyFont="1" applyBorder="1"/>
    <xf numFmtId="0" fontId="8" fillId="0" borderId="17" xfId="0" quotePrefix="1" applyNumberFormat="1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27" xfId="0" applyFont="1" applyBorder="1"/>
    <xf numFmtId="0" fontId="8" fillId="0" borderId="27" xfId="0" quotePrefix="1" applyNumberFormat="1" applyFont="1" applyBorder="1" applyAlignment="1">
      <alignment horizontal="center"/>
    </xf>
    <xf numFmtId="0" fontId="8" fillId="0" borderId="17" xfId="0" quotePrefix="1" applyNumberFormat="1" applyFont="1" applyBorder="1"/>
    <xf numFmtId="0" fontId="8" fillId="0" borderId="17" xfId="0" quotePrefix="1" applyNumberFormat="1" applyFont="1" applyBorder="1" applyAlignment="1">
      <alignment horizontal="center" vertical="center"/>
    </xf>
    <xf numFmtId="41" fontId="8" fillId="0" borderId="17" xfId="2" quotePrefix="1" applyFont="1" applyBorder="1"/>
    <xf numFmtId="0" fontId="8" fillId="0" borderId="27" xfId="0" quotePrefix="1" applyNumberFormat="1" applyFont="1" applyBorder="1"/>
    <xf numFmtId="41" fontId="8" fillId="0" borderId="27" xfId="2" quotePrefix="1" applyFont="1" applyBorder="1"/>
    <xf numFmtId="41" fontId="8" fillId="0" borderId="27" xfId="2" applyFont="1" applyBorder="1"/>
    <xf numFmtId="0" fontId="6" fillId="0" borderId="16" xfId="0" applyFont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7" xfId="0" applyFont="1" applyBorder="1" applyAlignment="1">
      <alignment horizontal="center"/>
    </xf>
    <xf numFmtId="0" fontId="19" fillId="0" borderId="7" xfId="0" applyFont="1" applyBorder="1"/>
    <xf numFmtId="0" fontId="19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9" xfId="0" applyFont="1" applyBorder="1"/>
    <xf numFmtId="0" fontId="6" fillId="0" borderId="24" xfId="0" applyFont="1" applyBorder="1"/>
    <xf numFmtId="41" fontId="6" fillId="0" borderId="26" xfId="2" applyFont="1" applyBorder="1"/>
    <xf numFmtId="41" fontId="6" fillId="0" borderId="16" xfId="2" applyFont="1" applyBorder="1"/>
    <xf numFmtId="0" fontId="8" fillId="0" borderId="3" xfId="0" applyFont="1" applyBorder="1"/>
    <xf numFmtId="0" fontId="8" fillId="0" borderId="11" xfId="0" applyFont="1" applyBorder="1"/>
    <xf numFmtId="0" fontId="15" fillId="0" borderId="7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5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41" fontId="15" fillId="0" borderId="17" xfId="2" applyFont="1" applyBorder="1" applyAlignment="1">
      <alignment horizontal="center"/>
    </xf>
    <xf numFmtId="41" fontId="15" fillId="0" borderId="21" xfId="2" applyFont="1" applyBorder="1" applyAlignment="1">
      <alignment horizontal="center"/>
    </xf>
    <xf numFmtId="41" fontId="8" fillId="0" borderId="2" xfId="2" quotePrefix="1" applyFont="1" applyBorder="1"/>
    <xf numFmtId="41" fontId="8" fillId="0" borderId="27" xfId="2" quotePrefix="1" applyFont="1" applyBorder="1" applyAlignment="1">
      <alignment horizontal="center" vertical="center"/>
    </xf>
    <xf numFmtId="41" fontId="8" fillId="0" borderId="30" xfId="2" quotePrefix="1" applyFont="1" applyBorder="1"/>
    <xf numFmtId="41" fontId="8" fillId="0" borderId="16" xfId="0" applyNumberFormat="1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17" xfId="0" quotePrefix="1" applyFont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15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6" xfId="0" applyNumberFormat="1" applyFont="1" applyBorder="1"/>
    <xf numFmtId="0" fontId="8" fillId="0" borderId="6" xfId="0" applyFont="1" applyBorder="1" applyAlignment="1">
      <alignment horizontal="center"/>
    </xf>
    <xf numFmtId="0" fontId="8" fillId="0" borderId="2" xfId="0" applyFont="1" applyBorder="1"/>
    <xf numFmtId="0" fontId="8" fillId="0" borderId="15" xfId="0" applyFont="1" applyBorder="1"/>
    <xf numFmtId="0" fontId="8" fillId="0" borderId="13" xfId="0" quotePrefix="1" applyFont="1" applyBorder="1" applyAlignment="1">
      <alignment horizontal="center" vertical="center"/>
    </xf>
    <xf numFmtId="0" fontId="8" fillId="0" borderId="13" xfId="0" applyNumberFormat="1" applyFont="1" applyBorder="1"/>
    <xf numFmtId="0" fontId="8" fillId="0" borderId="13" xfId="0" applyFont="1" applyBorder="1"/>
    <xf numFmtId="0" fontId="8" fillId="0" borderId="23" xfId="0" applyFont="1" applyBorder="1" applyAlignment="1">
      <alignment horizontal="center" vertical="center"/>
    </xf>
    <xf numFmtId="41" fontId="8" fillId="0" borderId="13" xfId="0" quotePrefix="1" applyNumberFormat="1" applyFont="1" applyBorder="1" applyAlignment="1">
      <alignment horizontal="center"/>
    </xf>
    <xf numFmtId="41" fontId="8" fillId="0" borderId="23" xfId="0" quotePrefix="1" applyNumberFormat="1" applyFont="1" applyBorder="1" applyAlignment="1">
      <alignment horizontal="center"/>
    </xf>
    <xf numFmtId="41" fontId="8" fillId="0" borderId="17" xfId="0" quotePrefix="1" applyNumberFormat="1" applyFont="1" applyBorder="1" applyAlignment="1">
      <alignment horizontal="center"/>
    </xf>
    <xf numFmtId="0" fontId="8" fillId="0" borderId="15" xfId="0" quotePrefix="1" applyFont="1" applyBorder="1" applyAlignment="1">
      <alignment horizontal="center" vertical="center"/>
    </xf>
    <xf numFmtId="0" fontId="8" fillId="0" borderId="6" xfId="0" applyFont="1" applyBorder="1"/>
    <xf numFmtId="41" fontId="8" fillId="0" borderId="6" xfId="0" quotePrefix="1" applyNumberFormat="1" applyFont="1" applyBorder="1" applyAlignment="1">
      <alignment horizontal="center"/>
    </xf>
    <xf numFmtId="0" fontId="8" fillId="0" borderId="14" xfId="0" applyFont="1" applyBorder="1"/>
    <xf numFmtId="41" fontId="8" fillId="0" borderId="14" xfId="0" quotePrefix="1" applyNumberFormat="1" applyFont="1" applyBorder="1" applyAlignment="1">
      <alignment horizontal="center"/>
    </xf>
    <xf numFmtId="0" fontId="8" fillId="0" borderId="14" xfId="0" quotePrefix="1" applyFont="1" applyBorder="1" applyAlignment="1">
      <alignment horizontal="center" vertical="center"/>
    </xf>
    <xf numFmtId="41" fontId="8" fillId="0" borderId="17" xfId="2" applyFont="1" applyBorder="1" applyAlignment="1">
      <alignment horizontal="center"/>
    </xf>
    <xf numFmtId="41" fontId="8" fillId="0" borderId="17" xfId="2" quotePrefix="1" applyFont="1" applyBorder="1" applyAlignment="1">
      <alignment horizontal="center" vertical="center"/>
    </xf>
    <xf numFmtId="41" fontId="8" fillId="0" borderId="13" xfId="2" quotePrefix="1" applyFont="1" applyBorder="1" applyAlignment="1">
      <alignment horizontal="center"/>
    </xf>
    <xf numFmtId="41" fontId="8" fillId="0" borderId="13" xfId="2" quotePrefix="1" applyFont="1" applyBorder="1" applyAlignment="1">
      <alignment horizontal="center" vertical="center"/>
    </xf>
    <xf numFmtId="41" fontId="8" fillId="0" borderId="13" xfId="2" applyFont="1" applyBorder="1" applyAlignment="1">
      <alignment horizontal="center"/>
    </xf>
    <xf numFmtId="41" fontId="8" fillId="0" borderId="14" xfId="2" applyFont="1" applyBorder="1" applyAlignment="1">
      <alignment horizontal="center"/>
    </xf>
    <xf numFmtId="0" fontId="8" fillId="0" borderId="20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41" fontId="8" fillId="0" borderId="3" xfId="2" applyFont="1" applyBorder="1"/>
    <xf numFmtId="41" fontId="8" fillId="0" borderId="11" xfId="2" applyFont="1" applyBorder="1"/>
    <xf numFmtId="0" fontId="8" fillId="0" borderId="0" xfId="0" applyFont="1" applyBorder="1"/>
    <xf numFmtId="0" fontId="8" fillId="0" borderId="4" xfId="0" applyFont="1" applyBorder="1"/>
    <xf numFmtId="41" fontId="8" fillId="0" borderId="10" xfId="2" applyFont="1" applyBorder="1"/>
    <xf numFmtId="0" fontId="2" fillId="0" borderId="0" xfId="0" applyFont="1" applyAlignment="1">
      <alignment horizontal="left"/>
    </xf>
    <xf numFmtId="41" fontId="4" fillId="0" borderId="0" xfId="0" applyNumberFormat="1" applyFont="1"/>
    <xf numFmtId="0" fontId="4" fillId="0" borderId="0" xfId="0" applyFont="1" applyAlignment="1">
      <alignment horizontal="right"/>
    </xf>
    <xf numFmtId="41" fontId="2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/>
    <xf numFmtId="41" fontId="4" fillId="0" borderId="8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1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41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1" fontId="2" fillId="0" borderId="1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quotePrefix="1" applyNumberFormat="1" applyFont="1" applyBorder="1"/>
    <xf numFmtId="0" fontId="2" fillId="0" borderId="1" xfId="0" quotePrefix="1" applyNumberFormat="1" applyFont="1" applyBorder="1" applyAlignment="1">
      <alignment horizontal="center"/>
    </xf>
    <xf numFmtId="41" fontId="2" fillId="0" borderId="1" xfId="2" quotePrefix="1" applyFont="1" applyBorder="1"/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41" fontId="2" fillId="0" borderId="1" xfId="2" quotePrefix="1" applyFont="1" applyBorder="1" applyAlignment="1">
      <alignment horizontal="center"/>
    </xf>
    <xf numFmtId="0" fontId="4" fillId="0" borderId="1" xfId="0" quotePrefix="1" applyNumberFormat="1" applyFont="1" applyBorder="1"/>
    <xf numFmtId="0" fontId="4" fillId="0" borderId="1" xfId="0" quotePrefix="1" applyNumberFormat="1" applyFont="1" applyBorder="1" applyAlignment="1">
      <alignment horizontal="center"/>
    </xf>
    <xf numFmtId="41" fontId="4" fillId="0" borderId="1" xfId="1" quotePrefix="1" applyNumberFormat="1" applyFont="1" applyBorder="1"/>
    <xf numFmtId="41" fontId="4" fillId="0" borderId="1" xfId="2" quotePrefix="1" applyFont="1" applyBorder="1" applyAlignment="1">
      <alignment horizontal="right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center"/>
    </xf>
    <xf numFmtId="4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41" fontId="2" fillId="0" borderId="1" xfId="2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justify" vertical="center" wrapText="1"/>
    </xf>
    <xf numFmtId="41" fontId="2" fillId="0" borderId="1" xfId="2" quotePrefix="1" applyFont="1" applyBorder="1" applyAlignment="1">
      <alignment horizontal="right"/>
    </xf>
    <xf numFmtId="0" fontId="2" fillId="0" borderId="1" xfId="0" applyNumberFormat="1" applyFont="1" applyBorder="1" applyAlignment="1">
      <alignment horizontal="center"/>
    </xf>
    <xf numFmtId="41" fontId="2" fillId="0" borderId="1" xfId="2" quotePrefix="1" applyFont="1" applyBorder="1" applyAlignment="1"/>
    <xf numFmtId="0" fontId="2" fillId="0" borderId="1" xfId="0" applyFont="1" applyBorder="1" applyAlignment="1">
      <alignment horizontal="left"/>
    </xf>
    <xf numFmtId="0" fontId="4" fillId="0" borderId="27" xfId="0" applyFont="1" applyBorder="1" applyAlignment="1">
      <alignment horizontal="center"/>
    </xf>
    <xf numFmtId="0" fontId="4" fillId="0" borderId="27" xfId="0" applyFont="1" applyBorder="1"/>
    <xf numFmtId="41" fontId="4" fillId="0" borderId="27" xfId="0" applyNumberFormat="1" applyFont="1" applyBorder="1"/>
    <xf numFmtId="0" fontId="4" fillId="0" borderId="27" xfId="0" applyFont="1" applyBorder="1" applyAlignment="1">
      <alignment horizontal="right"/>
    </xf>
    <xf numFmtId="41" fontId="2" fillId="0" borderId="28" xfId="0" applyNumberFormat="1" applyFont="1" applyBorder="1" applyAlignment="1">
      <alignment horizontal="center"/>
    </xf>
    <xf numFmtId="0" fontId="4" fillId="0" borderId="28" xfId="0" applyFont="1" applyBorder="1"/>
    <xf numFmtId="0" fontId="4" fillId="0" borderId="2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7" xfId="0" applyNumberFormat="1" applyFont="1" applyBorder="1"/>
    <xf numFmtId="0" fontId="4" fillId="0" borderId="17" xfId="0" quotePrefix="1" applyNumberFormat="1" applyFont="1" applyBorder="1" applyAlignment="1">
      <alignment horizontal="center"/>
    </xf>
    <xf numFmtId="41" fontId="4" fillId="0" borderId="17" xfId="1" quotePrefix="1" applyNumberFormat="1" applyFont="1" applyBorder="1"/>
    <xf numFmtId="0" fontId="4" fillId="0" borderId="17" xfId="0" applyNumberFormat="1" applyFont="1" applyBorder="1" applyAlignment="1">
      <alignment horizontal="center"/>
    </xf>
    <xf numFmtId="41" fontId="4" fillId="0" borderId="17" xfId="2" quotePrefix="1" applyFont="1" applyBorder="1" applyAlignment="1">
      <alignment horizontal="right"/>
    </xf>
    <xf numFmtId="0" fontId="4" fillId="0" borderId="17" xfId="0" applyFont="1" applyBorder="1"/>
    <xf numFmtId="0" fontId="4" fillId="0" borderId="27" xfId="0" applyNumberFormat="1" applyFont="1" applyBorder="1"/>
    <xf numFmtId="0" fontId="4" fillId="0" borderId="27" xfId="0" quotePrefix="1" applyNumberFormat="1" applyFont="1" applyBorder="1" applyAlignment="1">
      <alignment horizontal="center"/>
    </xf>
    <xf numFmtId="41" fontId="4" fillId="0" borderId="27" xfId="1" quotePrefix="1" applyNumberFormat="1" applyFont="1" applyBorder="1"/>
    <xf numFmtId="0" fontId="4" fillId="0" borderId="27" xfId="0" applyNumberFormat="1" applyFont="1" applyBorder="1" applyAlignment="1">
      <alignment horizontal="center"/>
    </xf>
    <xf numFmtId="41" fontId="4" fillId="0" borderId="27" xfId="2" quotePrefix="1" applyFont="1" applyBorder="1" applyAlignment="1">
      <alignment horizontal="right"/>
    </xf>
    <xf numFmtId="0" fontId="4" fillId="0" borderId="17" xfId="0" quotePrefix="1" applyNumberFormat="1" applyFont="1" applyBorder="1" applyAlignment="1">
      <alignment horizontal="left"/>
    </xf>
    <xf numFmtId="0" fontId="4" fillId="0" borderId="17" xfId="0" quotePrefix="1" applyNumberFormat="1" applyFont="1" applyBorder="1"/>
    <xf numFmtId="0" fontId="21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7" xfId="0" applyFont="1" applyBorder="1"/>
    <xf numFmtId="0" fontId="2" fillId="0" borderId="27" xfId="0" quotePrefix="1" applyNumberFormat="1" applyFont="1" applyBorder="1"/>
    <xf numFmtId="0" fontId="2" fillId="0" borderId="27" xfId="0" quotePrefix="1" applyNumberFormat="1" applyFont="1" applyBorder="1" applyAlignment="1">
      <alignment horizontal="center"/>
    </xf>
    <xf numFmtId="41" fontId="2" fillId="0" borderId="27" xfId="2" quotePrefix="1" applyFont="1" applyBorder="1" applyAlignment="1">
      <alignment horizontal="center"/>
    </xf>
    <xf numFmtId="41" fontId="15" fillId="0" borderId="1" xfId="0" quotePrefix="1" applyNumberFormat="1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3" xfId="0" applyFont="1" applyBorder="1"/>
    <xf numFmtId="0" fontId="15" fillId="0" borderId="13" xfId="0" quotePrefix="1" applyNumberFormat="1" applyFont="1" applyBorder="1"/>
    <xf numFmtId="41" fontId="15" fillId="0" borderId="13" xfId="2" quotePrefix="1" applyFont="1" applyBorder="1" applyAlignment="1">
      <alignment horizontal="center"/>
    </xf>
    <xf numFmtId="41" fontId="15" fillId="0" borderId="13" xfId="2" quotePrefix="1" applyFont="1" applyBorder="1"/>
    <xf numFmtId="0" fontId="15" fillId="0" borderId="13" xfId="0" quotePrefix="1" applyNumberFormat="1" applyFont="1" applyBorder="1" applyAlignment="1">
      <alignment horizontal="center"/>
    </xf>
    <xf numFmtId="41" fontId="8" fillId="0" borderId="27" xfId="1" quotePrefix="1" applyNumberFormat="1" applyFont="1" applyBorder="1"/>
    <xf numFmtId="41" fontId="8" fillId="0" borderId="27" xfId="2" quotePrefix="1" applyFont="1" applyBorder="1" applyAlignment="1">
      <alignment horizontal="center"/>
    </xf>
    <xf numFmtId="0" fontId="8" fillId="0" borderId="1" xfId="5" applyFont="1" applyBorder="1" applyAlignment="1">
      <alignment vertical="center"/>
    </xf>
    <xf numFmtId="0" fontId="8" fillId="0" borderId="1" xfId="5" applyFont="1" applyBorder="1" applyAlignment="1">
      <alignment horizontal="center" vertical="center"/>
    </xf>
    <xf numFmtId="0" fontId="8" fillId="0" borderId="1" xfId="3" applyNumberFormat="1" applyFont="1" applyBorder="1" applyAlignment="1">
      <alignment horizontal="center" vertical="center"/>
    </xf>
    <xf numFmtId="0" fontId="8" fillId="0" borderId="1" xfId="5" applyFont="1" applyBorder="1" applyAlignment="1">
      <alignment horizontal="right" vertical="center"/>
    </xf>
    <xf numFmtId="41" fontId="8" fillId="0" borderId="1" xfId="3" applyFont="1" applyBorder="1" applyAlignment="1">
      <alignment horizontal="center" vertical="center"/>
    </xf>
    <xf numFmtId="41" fontId="8" fillId="0" borderId="1" xfId="3" applyFont="1" applyBorder="1" applyAlignment="1">
      <alignment vertical="center"/>
    </xf>
    <xf numFmtId="0" fontId="8" fillId="0" borderId="0" xfId="0" applyFont="1" applyFill="1"/>
    <xf numFmtId="0" fontId="8" fillId="0" borderId="1" xfId="5" applyFont="1" applyFill="1" applyBorder="1" applyAlignment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41" fontId="8" fillId="0" borderId="1" xfId="3" applyFont="1" applyFill="1" applyBorder="1" applyAlignment="1">
      <alignment horizontal="center" vertical="center"/>
    </xf>
    <xf numFmtId="41" fontId="8" fillId="0" borderId="1" xfId="3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" xfId="0" applyNumberFormat="1" applyFont="1" applyBorder="1" applyAlignment="1">
      <alignment horizontal="left"/>
    </xf>
    <xf numFmtId="0" fontId="8" fillId="0" borderId="1" xfId="5" applyFont="1" applyBorder="1" applyAlignment="1">
      <alignment horizontal="left" vertical="center"/>
    </xf>
    <xf numFmtId="0" fontId="8" fillId="0" borderId="1" xfId="5" applyFont="1" applyFill="1" applyBorder="1" applyAlignment="1">
      <alignment horizontal="left" vertical="center"/>
    </xf>
    <xf numFmtId="0" fontId="8" fillId="0" borderId="17" xfId="0" applyNumberFormat="1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38" fillId="0" borderId="10" xfId="0" applyFont="1" applyBorder="1"/>
    <xf numFmtId="0" fontId="38" fillId="0" borderId="17" xfId="0" applyFont="1" applyBorder="1"/>
    <xf numFmtId="0" fontId="38" fillId="0" borderId="21" xfId="0" applyFont="1" applyBorder="1"/>
    <xf numFmtId="0" fontId="38" fillId="0" borderId="1" xfId="0" applyFont="1" applyBorder="1"/>
    <xf numFmtId="0" fontId="8" fillId="2" borderId="1" xfId="0" applyFont="1" applyFill="1" applyBorder="1" applyAlignment="1">
      <alignment vertical="center"/>
    </xf>
    <xf numFmtId="0" fontId="8" fillId="0" borderId="2" xfId="0" quotePrefix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3" xfId="0" applyFont="1" applyFill="1" applyBorder="1"/>
    <xf numFmtId="0" fontId="38" fillId="0" borderId="1" xfId="0" applyFont="1" applyFill="1" applyBorder="1"/>
    <xf numFmtId="0" fontId="38" fillId="2" borderId="1" xfId="0" applyFont="1" applyFill="1" applyBorder="1"/>
    <xf numFmtId="0" fontId="38" fillId="2" borderId="2" xfId="0" applyFont="1" applyFill="1" applyBorder="1"/>
    <xf numFmtId="0" fontId="8" fillId="2" borderId="15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41" fontId="8" fillId="2" borderId="1" xfId="2" applyFont="1" applyFill="1" applyBorder="1" applyAlignment="1">
      <alignment vertical="center"/>
    </xf>
    <xf numFmtId="41" fontId="8" fillId="2" borderId="1" xfId="2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41" fontId="8" fillId="3" borderId="0" xfId="2" applyFont="1" applyFill="1" applyBorder="1" applyAlignment="1">
      <alignment vertical="center"/>
    </xf>
    <xf numFmtId="0" fontId="8" fillId="2" borderId="1" xfId="5" applyFont="1" applyFill="1" applyBorder="1" applyAlignment="1">
      <alignment vertical="center"/>
    </xf>
    <xf numFmtId="0" fontId="8" fillId="2" borderId="1" xfId="5" applyFont="1" applyFill="1" applyBorder="1" applyAlignment="1">
      <alignment horizontal="center" vertical="center"/>
    </xf>
    <xf numFmtId="0" fontId="8" fillId="2" borderId="1" xfId="5" applyFont="1" applyFill="1" applyBorder="1" applyAlignment="1">
      <alignment horizontal="left" vertical="center"/>
    </xf>
    <xf numFmtId="0" fontId="8" fillId="2" borderId="1" xfId="5" applyFont="1" applyFill="1" applyBorder="1" applyAlignment="1">
      <alignment horizontal="right" vertical="center"/>
    </xf>
    <xf numFmtId="41" fontId="8" fillId="0" borderId="0" xfId="3" applyFont="1" applyBorder="1" applyAlignment="1">
      <alignment vertical="center"/>
    </xf>
    <xf numFmtId="0" fontId="8" fillId="0" borderId="0" xfId="5" applyFont="1" applyBorder="1" applyAlignment="1">
      <alignment horizontal="center" vertical="center"/>
    </xf>
    <xf numFmtId="41" fontId="8" fillId="0" borderId="0" xfId="3" applyFont="1" applyFill="1" applyBorder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3" borderId="0" xfId="0" applyFont="1" applyFill="1" applyBorder="1"/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quotePrefix="1" applyNumberFormat="1" applyFont="1" applyBorder="1"/>
    <xf numFmtId="0" fontId="8" fillId="0" borderId="3" xfId="0" quotePrefix="1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1" fontId="12" fillId="0" borderId="1" xfId="2" quotePrefix="1" applyFont="1" applyBorder="1" applyAlignment="1">
      <alignment horizontal="left"/>
    </xf>
    <xf numFmtId="41" fontId="12" fillId="0" borderId="1" xfId="2" applyFont="1" applyBorder="1" applyAlignment="1">
      <alignment horizontal="left"/>
    </xf>
    <xf numFmtId="0" fontId="38" fillId="2" borderId="1" xfId="0" applyFont="1" applyFill="1" applyBorder="1" applyAlignment="1">
      <alignment horizontal="left"/>
    </xf>
    <xf numFmtId="0" fontId="38" fillId="2" borderId="10" xfId="0" applyFont="1" applyFill="1" applyBorder="1"/>
    <xf numFmtId="0" fontId="12" fillId="0" borderId="1" xfId="0" quotePrefix="1" applyNumberFormat="1" applyFont="1" applyBorder="1" applyAlignment="1">
      <alignment horizontal="left"/>
    </xf>
    <xf numFmtId="0" fontId="12" fillId="0" borderId="1" xfId="0" applyNumberFormat="1" applyFont="1" applyBorder="1" applyAlignment="1">
      <alignment horizontal="left"/>
    </xf>
    <xf numFmtId="0" fontId="12" fillId="0" borderId="17" xfId="0" quotePrefix="1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quotePrefix="1" applyNumberFormat="1" applyFont="1" applyBorder="1"/>
    <xf numFmtId="0" fontId="38" fillId="2" borderId="3" xfId="0" applyFont="1" applyFill="1" applyBorder="1"/>
    <xf numFmtId="0" fontId="12" fillId="0" borderId="1" xfId="0" applyNumberFormat="1" applyFont="1" applyBorder="1"/>
    <xf numFmtId="0" fontId="12" fillId="0" borderId="17" xfId="0" quotePrefix="1" applyNumberFormat="1" applyFont="1" applyBorder="1"/>
    <xf numFmtId="0" fontId="8" fillId="0" borderId="1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41" fontId="12" fillId="0" borderId="1" xfId="2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0" fontId="6" fillId="0" borderId="1" xfId="0" applyFont="1" applyFill="1" applyBorder="1" applyAlignment="1">
      <alignment horizontal="center"/>
    </xf>
    <xf numFmtId="0" fontId="12" fillId="0" borderId="1" xfId="0" quotePrefix="1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2" fillId="0" borderId="0" xfId="0" applyFont="1" applyBorder="1"/>
    <xf numFmtId="0" fontId="12" fillId="0" borderId="18" xfId="0" applyFont="1" applyBorder="1"/>
    <xf numFmtId="41" fontId="12" fillId="0" borderId="1" xfId="2" quotePrefix="1" applyFont="1" applyBorder="1"/>
    <xf numFmtId="41" fontId="12" fillId="0" borderId="1" xfId="2" quotePrefix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38" fillId="2" borderId="1" xfId="0" applyFont="1" applyFill="1" applyBorder="1" applyAlignment="1">
      <alignment horizontal="center"/>
    </xf>
    <xf numFmtId="41" fontId="38" fillId="2" borderId="1" xfId="2" applyFont="1" applyFill="1" applyBorder="1" applyAlignment="1">
      <alignment horizontal="center"/>
    </xf>
    <xf numFmtId="41" fontId="12" fillId="0" borderId="1" xfId="2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6" fillId="0" borderId="17" xfId="0" applyFont="1" applyFill="1" applyBorder="1" applyAlignment="1">
      <alignment horizontal="center"/>
    </xf>
    <xf numFmtId="41" fontId="12" fillId="0" borderId="1" xfId="2" quotePrefix="1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horizontal="center" vertical="center"/>
    </xf>
    <xf numFmtId="41" fontId="12" fillId="0" borderId="1" xfId="2" quotePrefix="1" applyFont="1" applyBorder="1" applyAlignment="1"/>
    <xf numFmtId="41" fontId="12" fillId="0" borderId="1" xfId="2" quotePrefix="1" applyFont="1" applyBorder="1" applyAlignment="1">
      <alignment horizontal="right"/>
    </xf>
    <xf numFmtId="0" fontId="12" fillId="0" borderId="1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7" xfId="0" applyFont="1" applyBorder="1" applyAlignment="1">
      <alignment horizontal="left"/>
    </xf>
    <xf numFmtId="41" fontId="12" fillId="0" borderId="17" xfId="2" quotePrefix="1" applyFont="1" applyBorder="1" applyAlignment="1">
      <alignment horizontal="center"/>
    </xf>
    <xf numFmtId="0" fontId="12" fillId="0" borderId="17" xfId="0" applyNumberFormat="1" applyFont="1" applyBorder="1" applyAlignment="1">
      <alignment horizontal="center"/>
    </xf>
    <xf numFmtId="0" fontId="12" fillId="0" borderId="17" xfId="0" quotePrefix="1" applyNumberFormat="1" applyFont="1" applyBorder="1" applyAlignment="1">
      <alignment horizontal="center"/>
    </xf>
    <xf numFmtId="0" fontId="11" fillId="0" borderId="17" xfId="0" applyFont="1" applyBorder="1"/>
    <xf numFmtId="0" fontId="6" fillId="0" borderId="28" xfId="0" applyFont="1" applyBorder="1" applyAlignment="1">
      <alignment horizontal="center"/>
    </xf>
    <xf numFmtId="0" fontId="8" fillId="0" borderId="17" xfId="5" applyFont="1" applyBorder="1" applyAlignment="1">
      <alignment vertical="center"/>
    </xf>
    <xf numFmtId="0" fontId="8" fillId="0" borderId="17" xfId="5" applyFont="1" applyBorder="1" applyAlignment="1">
      <alignment horizontal="center" vertical="center"/>
    </xf>
    <xf numFmtId="0" fontId="8" fillId="0" borderId="17" xfId="5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7" xfId="5" applyFont="1" applyBorder="1" applyAlignment="1"/>
    <xf numFmtId="0" fontId="8" fillId="0" borderId="20" xfId="5" applyFont="1" applyBorder="1" applyAlignment="1"/>
    <xf numFmtId="0" fontId="8" fillId="0" borderId="17" xfId="5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/>
    <xf numFmtId="0" fontId="8" fillId="0" borderId="17" xfId="5" applyFont="1" applyBorder="1" applyAlignment="1">
      <alignment horizontal="left"/>
    </xf>
    <xf numFmtId="0" fontId="8" fillId="2" borderId="1" xfId="5" applyFont="1" applyFill="1" applyBorder="1" applyAlignment="1">
      <alignment horizontal="center"/>
    </xf>
    <xf numFmtId="0" fontId="8" fillId="0" borderId="1" xfId="3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1" fontId="12" fillId="0" borderId="1" xfId="2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41" fontId="12" fillId="0" borderId="2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1" fontId="12" fillId="0" borderId="1" xfId="0" quotePrefix="1" applyNumberFormat="1" applyFont="1" applyBorder="1" applyAlignment="1">
      <alignment horizontal="center"/>
    </xf>
    <xf numFmtId="41" fontId="8" fillId="0" borderId="17" xfId="2" applyFont="1" applyBorder="1" applyAlignment="1">
      <alignment horizontal="center" vertical="center"/>
    </xf>
    <xf numFmtId="0" fontId="8" fillId="0" borderId="17" xfId="0" applyFont="1" applyBorder="1" applyAlignment="1"/>
    <xf numFmtId="0" fontId="38" fillId="0" borderId="1" xfId="0" applyFont="1" applyFill="1" applyBorder="1" applyAlignment="1">
      <alignment horizontal="center"/>
    </xf>
    <xf numFmtId="0" fontId="38" fillId="2" borderId="2" xfId="0" applyFont="1" applyFill="1" applyBorder="1" applyAlignment="1">
      <alignment horizontal="center"/>
    </xf>
    <xf numFmtId="0" fontId="38" fillId="2" borderId="10" xfId="0" applyFont="1" applyFill="1" applyBorder="1" applyAlignment="1">
      <alignment horizontal="center"/>
    </xf>
    <xf numFmtId="0" fontId="38" fillId="0" borderId="3" xfId="0" applyFont="1" applyBorder="1"/>
    <xf numFmtId="0" fontId="38" fillId="0" borderId="10" xfId="0" applyFont="1" applyBorder="1" applyAlignment="1">
      <alignment horizontal="center"/>
    </xf>
    <xf numFmtId="0" fontId="8" fillId="0" borderId="13" xfId="0" quotePrefix="1" applyFont="1" applyBorder="1" applyAlignment="1">
      <alignment horizontal="center"/>
    </xf>
    <xf numFmtId="0" fontId="8" fillId="0" borderId="13" xfId="5" applyFont="1" applyFill="1" applyBorder="1" applyAlignment="1">
      <alignment horizontal="center" vertical="center"/>
    </xf>
    <xf numFmtId="41" fontId="8" fillId="0" borderId="13" xfId="3" applyFont="1" applyBorder="1" applyAlignment="1">
      <alignment horizontal="center" vertical="center"/>
    </xf>
    <xf numFmtId="0" fontId="8" fillId="0" borderId="13" xfId="5" applyFont="1" applyBorder="1" applyAlignment="1">
      <alignment horizontal="center" vertical="center"/>
    </xf>
    <xf numFmtId="41" fontId="8" fillId="0" borderId="6" xfId="3" applyFont="1" applyBorder="1" applyAlignment="1">
      <alignment vertical="center"/>
    </xf>
    <xf numFmtId="0" fontId="8" fillId="0" borderId="6" xfId="5" applyFont="1" applyBorder="1" applyAlignment="1">
      <alignment horizontal="center" vertical="center"/>
    </xf>
    <xf numFmtId="0" fontId="8" fillId="2" borderId="1" xfId="2" applyNumberFormat="1" applyFont="1" applyFill="1" applyBorder="1" applyAlignment="1">
      <alignment horizontal="center" vertical="center"/>
    </xf>
    <xf numFmtId="41" fontId="8" fillId="2" borderId="1" xfId="2" applyFont="1" applyFill="1" applyBorder="1" applyAlignment="1">
      <alignment horizontal="right" vertical="center"/>
    </xf>
    <xf numFmtId="0" fontId="12" fillId="0" borderId="17" xfId="0" applyFont="1" applyBorder="1" applyAlignment="1">
      <alignment horizontal="center" vertical="center"/>
    </xf>
    <xf numFmtId="0" fontId="38" fillId="3" borderId="1" xfId="0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1" xfId="0" applyFont="1" applyBorder="1"/>
    <xf numFmtId="0" fontId="39" fillId="0" borderId="1" xfId="0" quotePrefix="1" applyNumberFormat="1" applyFont="1" applyBorder="1"/>
    <xf numFmtId="0" fontId="38" fillId="0" borderId="1" xfId="0" applyFont="1" applyBorder="1" applyAlignment="1">
      <alignment horizontal="center"/>
    </xf>
    <xf numFmtId="0" fontId="38" fillId="0" borderId="1" xfId="0" quotePrefix="1" applyNumberFormat="1" applyFont="1" applyBorder="1"/>
    <xf numFmtId="41" fontId="38" fillId="0" borderId="1" xfId="0" quotePrefix="1" applyNumberFormat="1" applyFont="1" applyBorder="1" applyAlignment="1">
      <alignment horizontal="center"/>
    </xf>
    <xf numFmtId="0" fontId="39" fillId="0" borderId="17" xfId="0" applyFont="1" applyBorder="1" applyAlignment="1">
      <alignment horizontal="center"/>
    </xf>
    <xf numFmtId="0" fontId="38" fillId="0" borderId="1" xfId="0" quotePrefix="1" applyFont="1" applyBorder="1"/>
    <xf numFmtId="0" fontId="8" fillId="0" borderId="1" xfId="2" quotePrefix="1" applyNumberFormat="1" applyFont="1" applyBorder="1" applyAlignment="1">
      <alignment horizontal="center" vertical="center"/>
    </xf>
    <xf numFmtId="0" fontId="8" fillId="0" borderId="1" xfId="2" quotePrefix="1" applyNumberFormat="1" applyFont="1" applyBorder="1" applyAlignment="1">
      <alignment horizontal="center"/>
    </xf>
    <xf numFmtId="0" fontId="38" fillId="0" borderId="1" xfId="0" applyNumberFormat="1" applyFont="1" applyBorder="1"/>
    <xf numFmtId="0" fontId="8" fillId="0" borderId="0" xfId="0" applyNumberFormat="1" applyFont="1" applyAlignment="1">
      <alignment horizontal="center"/>
    </xf>
    <xf numFmtId="0" fontId="6" fillId="0" borderId="17" xfId="0" applyFont="1" applyBorder="1"/>
    <xf numFmtId="0" fontId="12" fillId="0" borderId="1" xfId="0" applyFont="1" applyBorder="1" applyAlignment="1">
      <alignment horizontal="justify" vertical="center" wrapText="1"/>
    </xf>
    <xf numFmtId="0" fontId="6" fillId="0" borderId="15" xfId="0" applyFont="1" applyBorder="1"/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41" fontId="22" fillId="0" borderId="1" xfId="2" applyFont="1" applyBorder="1" applyAlignment="1">
      <alignment horizontal="right" vertical="center"/>
    </xf>
    <xf numFmtId="0" fontId="8" fillId="0" borderId="1" xfId="0" applyFont="1" applyBorder="1" applyAlignment="1">
      <alignment horizontal="justify" vertical="center" wrapText="1"/>
    </xf>
    <xf numFmtId="0" fontId="22" fillId="0" borderId="1" xfId="3" applyNumberFormat="1" applyFont="1" applyBorder="1" applyAlignment="1">
      <alignment horizontal="center" vertical="center"/>
    </xf>
    <xf numFmtId="0" fontId="8" fillId="0" borderId="1" xfId="0" applyNumberFormat="1" applyFont="1" applyBorder="1" applyAlignment="1"/>
    <xf numFmtId="0" fontId="8" fillId="0" borderId="1" xfId="2" applyNumberFormat="1" applyFont="1" applyBorder="1" applyAlignment="1">
      <alignment horizontal="center" vertical="center"/>
    </xf>
    <xf numFmtId="41" fontId="8" fillId="0" borderId="0" xfId="2" applyFont="1"/>
    <xf numFmtId="41" fontId="12" fillId="0" borderId="7" xfId="2" applyFont="1" applyBorder="1" applyAlignment="1">
      <alignment horizontal="center"/>
    </xf>
    <xf numFmtId="41" fontId="8" fillId="0" borderId="8" xfId="2" applyFont="1" applyBorder="1" applyAlignment="1">
      <alignment horizontal="center"/>
    </xf>
    <xf numFmtId="41" fontId="8" fillId="0" borderId="0" xfId="2" applyFont="1" applyBorder="1" applyAlignment="1">
      <alignment horizontal="center"/>
    </xf>
    <xf numFmtId="41" fontId="8" fillId="0" borderId="4" xfId="2" applyFont="1" applyBorder="1" applyAlignment="1">
      <alignment horizontal="center"/>
    </xf>
    <xf numFmtId="41" fontId="8" fillId="0" borderId="12" xfId="2" applyFont="1" applyBorder="1" applyAlignment="1">
      <alignment horizontal="center"/>
    </xf>
    <xf numFmtId="41" fontId="8" fillId="0" borderId="16" xfId="2" applyFont="1" applyBorder="1" applyAlignment="1">
      <alignment horizontal="center" vertical="center"/>
    </xf>
    <xf numFmtId="41" fontId="8" fillId="0" borderId="1" xfId="2" applyFont="1" applyBorder="1" applyAlignment="1">
      <alignment horizontal="right" vertical="center"/>
    </xf>
    <xf numFmtId="41" fontId="8" fillId="0" borderId="1" xfId="2" applyFont="1" applyFill="1" applyBorder="1" applyAlignment="1">
      <alignment horizontal="right" vertical="center"/>
    </xf>
    <xf numFmtId="41" fontId="8" fillId="0" borderId="1" xfId="2" applyFont="1" applyFill="1" applyBorder="1" applyAlignment="1">
      <alignment horizontal="center" vertical="center"/>
    </xf>
    <xf numFmtId="41" fontId="8" fillId="2" borderId="1" xfId="2" applyFont="1" applyFill="1" applyBorder="1"/>
    <xf numFmtId="41" fontId="8" fillId="2" borderId="3" xfId="2" applyFont="1" applyFill="1" applyBorder="1"/>
    <xf numFmtId="41" fontId="12" fillId="0" borderId="17" xfId="2" applyFont="1" applyBorder="1" applyAlignment="1">
      <alignment horizontal="center" vertical="center"/>
    </xf>
    <xf numFmtId="41" fontId="12" fillId="0" borderId="28" xfId="2" applyFont="1" applyBorder="1" applyAlignment="1">
      <alignment horizontal="center"/>
    </xf>
    <xf numFmtId="41" fontId="6" fillId="0" borderId="0" xfId="2" applyFont="1"/>
    <xf numFmtId="0" fontId="8" fillId="0" borderId="1" xfId="2" applyNumberFormat="1" applyFont="1" applyBorder="1" applyAlignment="1"/>
    <xf numFmtId="0" fontId="8" fillId="0" borderId="1" xfId="0" quotePrefix="1" applyFont="1" applyBorder="1" applyAlignment="1">
      <alignment horizontal="left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/>
    </xf>
    <xf numFmtId="41" fontId="8" fillId="0" borderId="1" xfId="2" applyFont="1" applyBorder="1" applyAlignment="1">
      <alignment horizontal="left"/>
    </xf>
    <xf numFmtId="41" fontId="8" fillId="0" borderId="7" xfId="2" applyFont="1" applyBorder="1"/>
    <xf numFmtId="41" fontId="8" fillId="0" borderId="16" xfId="2" applyFont="1" applyBorder="1" applyAlignment="1">
      <alignment horizontal="center"/>
    </xf>
    <xf numFmtId="41" fontId="8" fillId="0" borderId="1" xfId="2" applyFont="1" applyFill="1" applyBorder="1"/>
    <xf numFmtId="41" fontId="38" fillId="2" borderId="1" xfId="2" applyFont="1" applyFill="1" applyBorder="1"/>
    <xf numFmtId="41" fontId="8" fillId="0" borderId="3" xfId="2" quotePrefix="1" applyFont="1" applyBorder="1" applyAlignment="1">
      <alignment horizontal="center"/>
    </xf>
    <xf numFmtId="41" fontId="8" fillId="0" borderId="1" xfId="2" applyFont="1" applyBorder="1" applyAlignment="1">
      <alignment horizontal="right"/>
    </xf>
    <xf numFmtId="41" fontId="8" fillId="2" borderId="1" xfId="2" applyFont="1" applyFill="1" applyBorder="1" applyAlignment="1">
      <alignment horizontal="center"/>
    </xf>
    <xf numFmtId="41" fontId="22" fillId="0" borderId="1" xfId="2" applyFont="1" applyBorder="1" applyAlignment="1">
      <alignment horizontal="center" vertical="center"/>
    </xf>
    <xf numFmtId="41" fontId="8" fillId="0" borderId="28" xfId="2" applyFont="1" applyBorder="1"/>
    <xf numFmtId="0" fontId="12" fillId="0" borderId="0" xfId="0" applyFont="1" applyAlignment="1">
      <alignment horizontal="center" vertical="center"/>
    </xf>
    <xf numFmtId="0" fontId="39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8" fillId="0" borderId="19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38" fillId="0" borderId="16" xfId="0" applyFont="1" applyBorder="1" applyAlignment="1">
      <alignment horizontal="center"/>
    </xf>
    <xf numFmtId="41" fontId="39" fillId="0" borderId="1" xfId="2" applyFont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8" fillId="0" borderId="17" xfId="0" applyFont="1" applyBorder="1" applyAlignment="1">
      <alignment horizontal="center"/>
    </xf>
    <xf numFmtId="0" fontId="38" fillId="0" borderId="13" xfId="0" applyFont="1" applyBorder="1" applyAlignment="1">
      <alignment horizontal="center"/>
    </xf>
    <xf numFmtId="41" fontId="39" fillId="0" borderId="1" xfId="0" applyNumberFormat="1" applyFont="1" applyBorder="1" applyAlignment="1">
      <alignment horizontal="center"/>
    </xf>
    <xf numFmtId="41" fontId="39" fillId="0" borderId="1" xfId="0" quotePrefix="1" applyNumberFormat="1" applyFont="1" applyBorder="1"/>
    <xf numFmtId="0" fontId="38" fillId="3" borderId="17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38" fillId="0" borderId="17" xfId="0" quotePrefix="1" applyNumberFormat="1" applyFont="1" applyBorder="1"/>
    <xf numFmtId="0" fontId="8" fillId="0" borderId="17" xfId="0" quotePrefix="1" applyNumberFormat="1" applyFont="1" applyBorder="1" applyAlignment="1">
      <alignment horizontal="left"/>
    </xf>
    <xf numFmtId="0" fontId="8" fillId="0" borderId="17" xfId="2" quotePrefix="1" applyNumberFormat="1" applyFont="1" applyBorder="1" applyAlignment="1">
      <alignment horizontal="center" vertical="center"/>
    </xf>
    <xf numFmtId="0" fontId="38" fillId="0" borderId="17" xfId="0" applyNumberFormat="1" applyFont="1" applyBorder="1"/>
    <xf numFmtId="0" fontId="8" fillId="0" borderId="1" xfId="2" applyNumberFormat="1" applyFont="1" applyBorder="1"/>
    <xf numFmtId="0" fontId="12" fillId="0" borderId="1" xfId="2" quotePrefix="1" applyNumberFormat="1" applyFont="1" applyBorder="1" applyAlignment="1">
      <alignment horizontal="center"/>
    </xf>
    <xf numFmtId="0" fontId="12" fillId="0" borderId="1" xfId="2" quotePrefix="1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2" applyNumberFormat="1" applyFont="1" applyBorder="1" applyAlignment="1">
      <alignment horizontal="center" vertical="center"/>
    </xf>
    <xf numFmtId="0" fontId="12" fillId="0" borderId="17" xfId="2" quotePrefix="1" applyNumberFormat="1" applyFont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24" fillId="2" borderId="0" xfId="0" applyFont="1" applyFill="1" applyBorder="1"/>
    <xf numFmtId="0" fontId="24" fillId="2" borderId="0" xfId="0" applyFont="1" applyFill="1"/>
    <xf numFmtId="0" fontId="41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 vertical="center"/>
    </xf>
    <xf numFmtId="41" fontId="24" fillId="2" borderId="0" xfId="2" applyFont="1" applyFill="1"/>
    <xf numFmtId="0" fontId="24" fillId="2" borderId="0" xfId="0" applyFont="1" applyFill="1" applyAlignment="1">
      <alignment horizontal="left"/>
    </xf>
    <xf numFmtId="0" fontId="42" fillId="2" borderId="0" xfId="0" applyFont="1" applyFill="1" applyAlignment="1">
      <alignment horizontal="center"/>
    </xf>
    <xf numFmtId="41" fontId="23" fillId="2" borderId="7" xfId="2" applyFont="1" applyFill="1" applyBorder="1" applyAlignment="1">
      <alignment horizontal="center"/>
    </xf>
    <xf numFmtId="0" fontId="24" fillId="2" borderId="7" xfId="0" applyFont="1" applyFill="1" applyBorder="1" applyAlignment="1">
      <alignment horizontal="left"/>
    </xf>
    <xf numFmtId="41" fontId="24" fillId="2" borderId="7" xfId="2" applyFont="1" applyFill="1" applyBorder="1"/>
    <xf numFmtId="0" fontId="24" fillId="2" borderId="7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4" fillId="2" borderId="12" xfId="0" applyFont="1" applyFill="1" applyBorder="1" applyAlignment="1">
      <alignment horizontal="center" vertical="center"/>
    </xf>
    <xf numFmtId="0" fontId="42" fillId="2" borderId="16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 vertical="center"/>
    </xf>
    <xf numFmtId="41" fontId="24" fillId="2" borderId="16" xfId="2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left"/>
    </xf>
    <xf numFmtId="41" fontId="24" fillId="2" borderId="16" xfId="2" applyFont="1" applyFill="1" applyBorder="1" applyAlignment="1">
      <alignment horizontal="center"/>
    </xf>
    <xf numFmtId="0" fontId="23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vertical="center"/>
    </xf>
    <xf numFmtId="0" fontId="42" fillId="2" borderId="17" xfId="0" applyFont="1" applyFill="1" applyBorder="1" applyAlignment="1">
      <alignment horizontal="center"/>
    </xf>
    <xf numFmtId="0" fontId="42" fillId="2" borderId="17" xfId="0" applyFont="1" applyFill="1" applyBorder="1"/>
    <xf numFmtId="0" fontId="42" fillId="2" borderId="17" xfId="0" quotePrefix="1" applyNumberFormat="1" applyFont="1" applyFill="1" applyBorder="1"/>
    <xf numFmtId="41" fontId="24" fillId="2" borderId="17" xfId="2" quotePrefix="1" applyFont="1" applyFill="1" applyBorder="1" applyAlignment="1">
      <alignment horizontal="center" vertical="center"/>
    </xf>
    <xf numFmtId="41" fontId="24" fillId="2" borderId="17" xfId="2" quotePrefix="1" applyFont="1" applyFill="1" applyBorder="1" applyAlignment="1">
      <alignment horizontal="center"/>
    </xf>
    <xf numFmtId="0" fontId="24" fillId="2" borderId="17" xfId="0" quotePrefix="1" applyNumberFormat="1" applyFont="1" applyFill="1" applyBorder="1" applyAlignment="1">
      <alignment horizontal="left"/>
    </xf>
    <xf numFmtId="41" fontId="24" fillId="2" borderId="17" xfId="2" quotePrefix="1" applyFont="1" applyFill="1" applyBorder="1" applyAlignment="1">
      <alignment horizontal="right"/>
    </xf>
    <xf numFmtId="0" fontId="24" fillId="2" borderId="17" xfId="0" applyNumberFormat="1" applyFont="1" applyFill="1" applyBorder="1" applyAlignment="1">
      <alignment horizontal="center"/>
    </xf>
    <xf numFmtId="0" fontId="24" fillId="2" borderId="17" xfId="0" quotePrefix="1" applyNumberFormat="1" applyFont="1" applyFill="1" applyBorder="1" applyAlignment="1">
      <alignment horizontal="center"/>
    </xf>
    <xf numFmtId="0" fontId="24" fillId="2" borderId="3" xfId="0" applyFont="1" applyFill="1" applyBorder="1"/>
    <xf numFmtId="0" fontId="23" fillId="2" borderId="28" xfId="0" applyNumberFormat="1" applyFont="1" applyFill="1" applyBorder="1" applyAlignment="1">
      <alignment horizontal="center" vertical="center"/>
    </xf>
    <xf numFmtId="41" fontId="23" fillId="2" borderId="28" xfId="0" applyNumberFormat="1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left"/>
    </xf>
    <xf numFmtId="41" fontId="24" fillId="2" borderId="28" xfId="2" applyFont="1" applyFill="1" applyBorder="1"/>
    <xf numFmtId="0" fontId="24" fillId="2" borderId="28" xfId="0" applyFont="1" applyFill="1" applyBorder="1" applyAlignment="1">
      <alignment horizontal="center"/>
    </xf>
    <xf numFmtId="0" fontId="24" fillId="0" borderId="12" xfId="0" applyNumberFormat="1" applyFont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4" fillId="2" borderId="1" xfId="2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41" fontId="24" fillId="2" borderId="1" xfId="2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1" fontId="24" fillId="2" borderId="4" xfId="2" applyFont="1" applyFill="1" applyBorder="1" applyAlignment="1">
      <alignment horizontal="right" vertical="center" wrapText="1"/>
    </xf>
    <xf numFmtId="41" fontId="24" fillId="2" borderId="1" xfId="2" applyFont="1" applyFill="1" applyBorder="1" applyAlignment="1">
      <alignment horizontal="right" vertical="center" wrapText="1"/>
    </xf>
    <xf numFmtId="0" fontId="42" fillId="2" borderId="1" xfId="0" applyFont="1" applyFill="1" applyBorder="1" applyAlignment="1">
      <alignment vertical="center" wrapText="1"/>
    </xf>
    <xf numFmtId="41" fontId="24" fillId="2" borderId="1" xfId="2" applyFont="1" applyFill="1" applyBorder="1" applyAlignment="1">
      <alignment vertical="center" wrapText="1"/>
    </xf>
    <xf numFmtId="0" fontId="24" fillId="2" borderId="1" xfId="5" applyFont="1" applyFill="1" applyBorder="1" applyAlignment="1">
      <alignment vertical="center" wrapText="1"/>
    </xf>
    <xf numFmtId="0" fontId="24" fillId="2" borderId="1" xfId="5" applyFont="1" applyFill="1" applyBorder="1" applyAlignment="1">
      <alignment horizontal="center" vertical="center" wrapText="1"/>
    </xf>
    <xf numFmtId="0" fontId="24" fillId="2" borderId="5" xfId="3" applyNumberFormat="1" applyFont="1" applyFill="1" applyBorder="1" applyAlignment="1">
      <alignment vertical="center" wrapText="1"/>
    </xf>
    <xf numFmtId="0" fontId="24" fillId="2" borderId="5" xfId="0" applyNumberFormat="1" applyFont="1" applyFill="1" applyBorder="1" applyAlignment="1">
      <alignment vertical="center" wrapText="1"/>
    </xf>
    <xf numFmtId="0" fontId="42" fillId="2" borderId="12" xfId="0" applyNumberFormat="1" applyFont="1" applyFill="1" applyBorder="1" applyAlignment="1">
      <alignment horizontal="center"/>
    </xf>
    <xf numFmtId="41" fontId="41" fillId="2" borderId="1" xfId="2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42" fillId="2" borderId="17" xfId="0" applyFont="1" applyFill="1" applyBorder="1" applyAlignment="1">
      <alignment horizontal="center" vertical="center" wrapText="1"/>
    </xf>
    <xf numFmtId="41" fontId="41" fillId="2" borderId="1" xfId="0" applyNumberFormat="1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center" vertical="center" wrapText="1"/>
    </xf>
    <xf numFmtId="41" fontId="41" fillId="2" borderId="13" xfId="2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vertical="center" wrapText="1"/>
    </xf>
    <xf numFmtId="41" fontId="24" fillId="2" borderId="3" xfId="2" applyFont="1" applyFill="1" applyBorder="1" applyAlignment="1">
      <alignment vertical="center" wrapText="1"/>
    </xf>
    <xf numFmtId="0" fontId="42" fillId="2" borderId="10" xfId="0" applyFont="1" applyFill="1" applyBorder="1" applyAlignment="1">
      <alignment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vertical="center" wrapText="1"/>
    </xf>
    <xf numFmtId="0" fontId="24" fillId="2" borderId="1" xfId="5" applyFont="1" applyFill="1" applyBorder="1" applyAlignment="1">
      <alignment horizontal="left" vertical="center" wrapText="1"/>
    </xf>
    <xf numFmtId="0" fontId="24" fillId="2" borderId="1" xfId="5" applyFont="1" applyFill="1" applyBorder="1" applyAlignment="1">
      <alignment horizontal="right" vertical="center" wrapText="1"/>
    </xf>
    <xf numFmtId="0" fontId="42" fillId="2" borderId="2" xfId="0" applyFont="1" applyFill="1" applyBorder="1" applyAlignment="1">
      <alignment vertical="center" wrapText="1"/>
    </xf>
    <xf numFmtId="0" fontId="42" fillId="2" borderId="2" xfId="0" applyFont="1" applyFill="1" applyBorder="1" applyAlignment="1">
      <alignment horizontal="center" vertical="center" wrapText="1"/>
    </xf>
    <xf numFmtId="41" fontId="42" fillId="2" borderId="1" xfId="2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left" vertical="center" wrapText="1"/>
    </xf>
    <xf numFmtId="0" fontId="24" fillId="2" borderId="5" xfId="3" applyNumberFormat="1" applyFont="1" applyFill="1" applyBorder="1" applyAlignment="1">
      <alignment horizontal="center" vertical="center" wrapText="1"/>
    </xf>
    <xf numFmtId="0" fontId="24" fillId="2" borderId="5" xfId="0" applyNumberFormat="1" applyFont="1" applyFill="1" applyBorder="1" applyAlignment="1">
      <alignment horizontal="center" vertical="center" wrapText="1"/>
    </xf>
    <xf numFmtId="0" fontId="42" fillId="0" borderId="12" xfId="0" applyNumberFormat="1" applyFont="1" applyFill="1" applyBorder="1" applyAlignment="1">
      <alignment horizontal="center" vertical="center"/>
    </xf>
    <xf numFmtId="0" fontId="24" fillId="0" borderId="12" xfId="2" applyNumberFormat="1" applyFont="1" applyBorder="1" applyAlignment="1">
      <alignment horizontal="center" vertical="center"/>
    </xf>
    <xf numFmtId="0" fontId="24" fillId="2" borderId="0" xfId="0" applyNumberFormat="1" applyFont="1" applyFill="1" applyBorder="1"/>
    <xf numFmtId="0" fontId="24" fillId="2" borderId="0" xfId="0" applyNumberFormat="1" applyFont="1" applyFill="1"/>
    <xf numFmtId="0" fontId="23" fillId="2" borderId="1" xfId="0" applyFont="1" applyFill="1" applyBorder="1" applyAlignment="1">
      <alignment horizontal="left" vertical="center" wrapText="1"/>
    </xf>
    <xf numFmtId="0" fontId="23" fillId="2" borderId="1" xfId="2" applyNumberFormat="1" applyFont="1" applyFill="1" applyBorder="1" applyAlignment="1">
      <alignment horizontal="center" vertical="center" wrapText="1"/>
    </xf>
    <xf numFmtId="41" fontId="23" fillId="2" borderId="1" xfId="2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4" fillId="2" borderId="1" xfId="0" quotePrefix="1" applyNumberFormat="1" applyFont="1" applyFill="1" applyBorder="1" applyAlignment="1">
      <alignment vertical="center" wrapText="1"/>
    </xf>
    <xf numFmtId="0" fontId="24" fillId="2" borderId="1" xfId="0" applyNumberFormat="1" applyFont="1" applyFill="1" applyBorder="1" applyAlignment="1">
      <alignment vertical="center" wrapText="1"/>
    </xf>
    <xf numFmtId="0" fontId="24" fillId="2" borderId="1" xfId="0" quotePrefix="1" applyNumberFormat="1" applyFont="1" applyFill="1" applyBorder="1" applyAlignment="1">
      <alignment horizontal="center" vertical="center" wrapText="1"/>
    </xf>
    <xf numFmtId="41" fontId="24" fillId="2" borderId="1" xfId="2" quotePrefix="1" applyFont="1" applyFill="1" applyBorder="1" applyAlignment="1">
      <alignment vertical="center" wrapText="1"/>
    </xf>
    <xf numFmtId="0" fontId="24" fillId="2" borderId="1" xfId="0" applyNumberFormat="1" applyFont="1" applyFill="1" applyBorder="1" applyAlignment="1">
      <alignment horizontal="left" vertical="center" wrapText="1"/>
    </xf>
    <xf numFmtId="0" fontId="23" fillId="2" borderId="1" xfId="0" quotePrefix="1" applyNumberFormat="1" applyFont="1" applyFill="1" applyBorder="1" applyAlignment="1">
      <alignment vertical="center" wrapText="1"/>
    </xf>
    <xf numFmtId="0" fontId="23" fillId="2" borderId="1" xfId="0" quotePrefix="1" applyNumberFormat="1" applyFont="1" applyFill="1" applyBorder="1" applyAlignment="1">
      <alignment horizontal="center" vertical="center" wrapText="1"/>
    </xf>
    <xf numFmtId="41" fontId="23" fillId="2" borderId="1" xfId="2" quotePrefix="1" applyFont="1" applyFill="1" applyBorder="1" applyAlignment="1">
      <alignment horizontal="center" vertical="center" wrapText="1"/>
    </xf>
    <xf numFmtId="41" fontId="23" fillId="2" borderId="1" xfId="2" quotePrefix="1" applyFont="1" applyFill="1" applyBorder="1" applyAlignment="1">
      <alignment horizontal="left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quotePrefix="1" applyNumberFormat="1" applyFont="1" applyFill="1" applyBorder="1" applyAlignment="1">
      <alignment horizontal="left" vertical="center" wrapText="1"/>
    </xf>
    <xf numFmtId="0" fontId="23" fillId="2" borderId="1" xfId="2" quotePrefix="1" applyNumberFormat="1" applyFont="1" applyFill="1" applyBorder="1" applyAlignment="1">
      <alignment horizontal="center" vertical="center" wrapText="1"/>
    </xf>
    <xf numFmtId="0" fontId="24" fillId="2" borderId="1" xfId="0" quotePrefix="1" applyNumberFormat="1" applyFont="1" applyFill="1" applyBorder="1" applyAlignment="1">
      <alignment horizontal="left" vertical="center" wrapText="1"/>
    </xf>
    <xf numFmtId="0" fontId="42" fillId="2" borderId="12" xfId="0" applyNumberFormat="1" applyFont="1" applyFill="1" applyBorder="1" applyAlignment="1">
      <alignment horizontal="center" vertical="center"/>
    </xf>
    <xf numFmtId="0" fontId="24" fillId="2" borderId="12" xfId="0" applyNumberFormat="1" applyFont="1" applyFill="1" applyBorder="1" applyAlignment="1">
      <alignment horizontal="center" vertical="center"/>
    </xf>
    <xf numFmtId="0" fontId="24" fillId="2" borderId="12" xfId="2" applyNumberFormat="1" applyFont="1" applyFill="1" applyBorder="1" applyAlignment="1">
      <alignment horizontal="center" vertical="center"/>
    </xf>
    <xf numFmtId="41" fontId="23" fillId="2" borderId="1" xfId="2" applyFont="1" applyFill="1" applyBorder="1" applyAlignment="1">
      <alignment horizontal="left" vertical="center" wrapText="1"/>
    </xf>
    <xf numFmtId="0" fontId="23" fillId="2" borderId="1" xfId="0" quotePrefix="1" applyFont="1" applyFill="1" applyBorder="1" applyAlignment="1">
      <alignment horizontal="center" vertical="center" wrapText="1"/>
    </xf>
    <xf numFmtId="0" fontId="24" fillId="2" borderId="1" xfId="0" quotePrefix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left" vertical="center"/>
    </xf>
    <xf numFmtId="0" fontId="24" fillId="2" borderId="17" xfId="0" applyFont="1" applyFill="1" applyBorder="1" applyAlignment="1">
      <alignment horizontal="center" vertical="center" wrapText="1"/>
    </xf>
    <xf numFmtId="41" fontId="23" fillId="2" borderId="17" xfId="2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left" vertical="center" wrapText="1"/>
    </xf>
    <xf numFmtId="41" fontId="24" fillId="2" borderId="17" xfId="2" applyFont="1" applyFill="1" applyBorder="1" applyAlignment="1">
      <alignment horizontal="center" vertical="center" wrapText="1"/>
    </xf>
    <xf numFmtId="0" fontId="24" fillId="2" borderId="17" xfId="0" quotePrefix="1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3" applyNumberFormat="1" applyFont="1" applyFill="1" applyBorder="1" applyAlignment="1">
      <alignment horizontal="center" vertical="center" wrapText="1"/>
    </xf>
    <xf numFmtId="41" fontId="26" fillId="2" borderId="1" xfId="2" applyFont="1" applyFill="1" applyBorder="1" applyAlignment="1">
      <alignment horizontal="right" vertical="center" wrapText="1"/>
    </xf>
    <xf numFmtId="41" fontId="26" fillId="2" borderId="1" xfId="2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/>
    </xf>
    <xf numFmtId="0" fontId="41" fillId="2" borderId="1" xfId="0" quotePrefix="1" applyNumberFormat="1" applyFont="1" applyFill="1" applyBorder="1" applyAlignment="1">
      <alignment vertical="center" wrapText="1"/>
    </xf>
    <xf numFmtId="41" fontId="42" fillId="2" borderId="1" xfId="0" quotePrefix="1" applyNumberFormat="1" applyFont="1" applyFill="1" applyBorder="1" applyAlignment="1">
      <alignment horizontal="center" vertical="center" wrapText="1"/>
    </xf>
    <xf numFmtId="0" fontId="42" fillId="2" borderId="17" xfId="0" applyNumberFormat="1" applyFont="1" applyFill="1" applyBorder="1" applyAlignment="1">
      <alignment vertical="center" wrapText="1"/>
    </xf>
    <xf numFmtId="0" fontId="42" fillId="2" borderId="17" xfId="0" quotePrefix="1" applyNumberFormat="1" applyFont="1" applyFill="1" applyBorder="1" applyAlignment="1">
      <alignment vertical="center" wrapText="1"/>
    </xf>
    <xf numFmtId="0" fontId="24" fillId="2" borderId="17" xfId="2" quotePrefix="1" applyNumberFormat="1" applyFont="1" applyFill="1" applyBorder="1" applyAlignment="1">
      <alignment horizontal="center" vertical="center" wrapText="1"/>
    </xf>
    <xf numFmtId="0" fontId="24" fillId="2" borderId="1" xfId="2" quotePrefix="1" applyNumberFormat="1" applyFont="1" applyFill="1" applyBorder="1" applyAlignment="1">
      <alignment horizontal="center" vertical="center" wrapText="1"/>
    </xf>
    <xf numFmtId="0" fontId="24" fillId="2" borderId="17" xfId="0" quotePrefix="1" applyNumberFormat="1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/>
    </xf>
    <xf numFmtId="41" fontId="24" fillId="2" borderId="12" xfId="2" applyFont="1" applyFill="1" applyBorder="1" applyAlignment="1">
      <alignment horizontal="center" vertical="center"/>
    </xf>
    <xf numFmtId="41" fontId="41" fillId="2" borderId="1" xfId="0" quotePrefix="1" applyNumberFormat="1" applyFont="1" applyFill="1" applyBorder="1" applyAlignment="1">
      <alignment horizontal="center" vertical="center" wrapText="1"/>
    </xf>
    <xf numFmtId="41" fontId="23" fillId="2" borderId="1" xfId="0" quotePrefix="1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41" fontId="24" fillId="2" borderId="1" xfId="2" quotePrefix="1" applyFont="1" applyFill="1" applyBorder="1" applyAlignment="1">
      <alignment horizontal="center" vertical="center" wrapText="1"/>
    </xf>
    <xf numFmtId="0" fontId="42" fillId="2" borderId="17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center" vertical="center"/>
    </xf>
    <xf numFmtId="41" fontId="24" fillId="2" borderId="1" xfId="3" applyFont="1" applyFill="1" applyBorder="1" applyAlignment="1">
      <alignment horizontal="center" vertical="center" wrapText="1"/>
    </xf>
    <xf numFmtId="41" fontId="24" fillId="2" borderId="0" xfId="3" applyFont="1" applyFill="1" applyBorder="1" applyAlignment="1">
      <alignment vertical="center" wrapText="1"/>
    </xf>
    <xf numFmtId="0" fontId="24" fillId="2" borderId="0" xfId="5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3" xfId="0" quotePrefix="1" applyFont="1" applyFill="1" applyBorder="1" applyAlignment="1">
      <alignment horizontal="center" vertical="center" wrapText="1"/>
    </xf>
    <xf numFmtId="0" fontId="24" fillId="2" borderId="13" xfId="5" applyFont="1" applyFill="1" applyBorder="1" applyAlignment="1">
      <alignment horizontal="center" vertical="center" wrapText="1"/>
    </xf>
    <xf numFmtId="41" fontId="24" fillId="2" borderId="13" xfId="3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vertical="center" wrapText="1"/>
    </xf>
    <xf numFmtId="0" fontId="24" fillId="2" borderId="17" xfId="0" applyNumberFormat="1" applyFont="1" applyFill="1" applyBorder="1" applyAlignment="1">
      <alignment vertical="center" wrapText="1"/>
    </xf>
    <xf numFmtId="41" fontId="24" fillId="2" borderId="17" xfId="2" quotePrefix="1" applyFont="1" applyFill="1" applyBorder="1" applyAlignment="1">
      <alignment horizontal="center" vertical="center" wrapText="1"/>
    </xf>
    <xf numFmtId="0" fontId="24" fillId="2" borderId="17" xfId="0" applyNumberFormat="1" applyFont="1" applyFill="1" applyBorder="1" applyAlignment="1">
      <alignment horizontal="left" vertical="center" wrapText="1"/>
    </xf>
    <xf numFmtId="0" fontId="42" fillId="2" borderId="17" xfId="0" applyFont="1" applyFill="1" applyBorder="1" applyAlignment="1">
      <alignment vertical="center" wrapText="1"/>
    </xf>
    <xf numFmtId="0" fontId="42" fillId="2" borderId="21" xfId="0" applyFont="1" applyFill="1" applyBorder="1" applyAlignment="1">
      <alignment vertical="center" wrapText="1"/>
    </xf>
    <xf numFmtId="0" fontId="23" fillId="2" borderId="18" xfId="0" applyFont="1" applyFill="1" applyBorder="1" applyAlignment="1">
      <alignment vertical="center" wrapText="1"/>
    </xf>
    <xf numFmtId="41" fontId="23" fillId="2" borderId="1" xfId="2" quotePrefix="1" applyFont="1" applyFill="1" applyBorder="1" applyAlignment="1">
      <alignment vertical="center" wrapText="1"/>
    </xf>
    <xf numFmtId="0" fontId="24" fillId="2" borderId="2" xfId="0" quotePrefix="1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vertical="center" wrapText="1"/>
    </xf>
    <xf numFmtId="0" fontId="24" fillId="2" borderId="3" xfId="0" quotePrefix="1" applyNumberFormat="1" applyFont="1" applyFill="1" applyBorder="1" applyAlignment="1">
      <alignment vertical="center" wrapText="1"/>
    </xf>
    <xf numFmtId="41" fontId="24" fillId="2" borderId="3" xfId="2" quotePrefix="1" applyFont="1" applyFill="1" applyBorder="1" applyAlignment="1">
      <alignment horizontal="center" vertical="center" wrapText="1"/>
    </xf>
    <xf numFmtId="0" fontId="24" fillId="2" borderId="3" xfId="0" quotePrefix="1" applyNumberFormat="1" applyFont="1" applyFill="1" applyBorder="1" applyAlignment="1">
      <alignment horizontal="center" vertical="center" wrapText="1"/>
    </xf>
    <xf numFmtId="41" fontId="24" fillId="2" borderId="1" xfId="2" quotePrefix="1" applyFont="1" applyFill="1" applyBorder="1" applyAlignment="1">
      <alignment horizontal="right" vertical="center" wrapText="1"/>
    </xf>
    <xf numFmtId="41" fontId="24" fillId="2" borderId="0" xfId="2" applyFont="1" applyFill="1" applyAlignment="1">
      <alignment vertical="center" wrapText="1"/>
    </xf>
    <xf numFmtId="0" fontId="24" fillId="2" borderId="1" xfId="2" applyNumberFormat="1" applyFont="1" applyFill="1" applyBorder="1" applyAlignment="1">
      <alignment vertical="center" wrapText="1"/>
    </xf>
    <xf numFmtId="41" fontId="24" fillId="2" borderId="1" xfId="0" quotePrefix="1" applyNumberFormat="1" applyFont="1" applyFill="1" applyBorder="1" applyAlignment="1">
      <alignment horizontal="center" vertical="center" wrapText="1"/>
    </xf>
    <xf numFmtId="41" fontId="24" fillId="2" borderId="0" xfId="2" applyFont="1" applyFill="1" applyBorder="1" applyAlignment="1">
      <alignment vertical="center" wrapText="1"/>
    </xf>
    <xf numFmtId="0" fontId="23" fillId="2" borderId="17" xfId="0" quotePrefix="1" applyNumberFormat="1" applyFont="1" applyFill="1" applyBorder="1" applyAlignment="1">
      <alignment vertical="center" wrapText="1"/>
    </xf>
    <xf numFmtId="0" fontId="23" fillId="2" borderId="17" xfId="2" quotePrefix="1" applyNumberFormat="1" applyFont="1" applyFill="1" applyBorder="1" applyAlignment="1">
      <alignment horizontal="center" vertical="center" wrapText="1"/>
    </xf>
    <xf numFmtId="41" fontId="23" fillId="2" borderId="17" xfId="2" quotePrefix="1" applyFont="1" applyFill="1" applyBorder="1" applyAlignment="1">
      <alignment horizontal="center" vertical="center" wrapText="1"/>
    </xf>
    <xf numFmtId="0" fontId="23" fillId="2" borderId="17" xfId="0" quotePrefix="1" applyNumberFormat="1" applyFont="1" applyFill="1" applyBorder="1" applyAlignment="1">
      <alignment horizontal="left" vertical="center" wrapText="1"/>
    </xf>
    <xf numFmtId="0" fontId="23" fillId="2" borderId="17" xfId="0" applyNumberFormat="1" applyFont="1" applyFill="1" applyBorder="1" applyAlignment="1">
      <alignment horizontal="center" vertical="center" wrapText="1"/>
    </xf>
    <xf numFmtId="0" fontId="23" fillId="2" borderId="17" xfId="0" quotePrefix="1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vertical="center" wrapText="1"/>
    </xf>
    <xf numFmtId="0" fontId="42" fillId="2" borderId="1" xfId="0" quotePrefix="1" applyFont="1" applyFill="1" applyBorder="1" applyAlignment="1">
      <alignment vertical="center" wrapText="1"/>
    </xf>
    <xf numFmtId="0" fontId="42" fillId="2" borderId="1" xfId="0" applyNumberFormat="1" applyFont="1" applyFill="1" applyBorder="1" applyAlignment="1">
      <alignment vertical="center" wrapText="1"/>
    </xf>
    <xf numFmtId="0" fontId="42" fillId="2" borderId="1" xfId="0" quotePrefix="1" applyNumberFormat="1" applyFont="1" applyFill="1" applyBorder="1" applyAlignment="1">
      <alignment vertical="center" wrapText="1"/>
    </xf>
    <xf numFmtId="0" fontId="24" fillId="2" borderId="0" xfId="0" applyNumberFormat="1" applyFont="1" applyFill="1" applyAlignment="1">
      <alignment horizontal="center" vertical="center" wrapText="1"/>
    </xf>
    <xf numFmtId="0" fontId="24" fillId="2" borderId="12" xfId="0" applyNumberFormat="1" applyFont="1" applyFill="1" applyBorder="1" applyAlignment="1">
      <alignment horizontal="center"/>
    </xf>
    <xf numFmtId="0" fontId="24" fillId="2" borderId="12" xfId="2" applyNumberFormat="1" applyFont="1" applyFill="1" applyBorder="1" applyAlignment="1">
      <alignment horizontal="center"/>
    </xf>
    <xf numFmtId="0" fontId="24" fillId="2" borderId="0" xfId="0" applyNumberFormat="1" applyFont="1" applyFill="1" applyBorder="1" applyAlignment="1">
      <alignment horizontal="center"/>
    </xf>
    <xf numFmtId="0" fontId="24" fillId="2" borderId="0" xfId="0" applyNumberFormat="1" applyFont="1" applyFill="1" applyAlignment="1">
      <alignment horizontal="center"/>
    </xf>
    <xf numFmtId="41" fontId="23" fillId="2" borderId="1" xfId="2" quotePrefix="1" applyFont="1" applyFill="1" applyBorder="1" applyAlignment="1">
      <alignment horizontal="right" vertical="center" wrapText="1"/>
    </xf>
    <xf numFmtId="0" fontId="23" fillId="2" borderId="1" xfId="0" applyNumberFormat="1" applyFont="1" applyFill="1" applyBorder="1" applyAlignment="1">
      <alignment horizontal="left" vertical="center" wrapText="1"/>
    </xf>
    <xf numFmtId="41" fontId="23" fillId="2" borderId="28" xfId="2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left" vertical="center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3" xfId="2" applyNumberFormat="1" applyFont="1" applyFill="1" applyBorder="1" applyAlignment="1">
      <alignment horizontal="center" vertical="center" wrapText="1"/>
    </xf>
    <xf numFmtId="41" fontId="23" fillId="2" borderId="13" xfId="2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left" vertical="center" wrapText="1"/>
    </xf>
    <xf numFmtId="41" fontId="23" fillId="2" borderId="1" xfId="2" applyFont="1" applyFill="1" applyBorder="1" applyAlignment="1">
      <alignment vertical="center" wrapText="1"/>
    </xf>
    <xf numFmtId="0" fontId="24" fillId="2" borderId="17" xfId="0" quotePrefix="1" applyNumberFormat="1" applyFont="1" applyFill="1" applyBorder="1" applyAlignment="1">
      <alignment vertical="center" wrapText="1"/>
    </xf>
    <xf numFmtId="41" fontId="24" fillId="2" borderId="17" xfId="2" quotePrefix="1" applyFont="1" applyFill="1" applyBorder="1" applyAlignment="1">
      <alignment vertical="center" wrapText="1"/>
    </xf>
    <xf numFmtId="41" fontId="24" fillId="2" borderId="4" xfId="3" applyFont="1" applyFill="1" applyBorder="1" applyAlignment="1">
      <alignment vertical="center" wrapText="1"/>
    </xf>
    <xf numFmtId="0" fontId="24" fillId="2" borderId="1" xfId="3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vertical="center"/>
    </xf>
    <xf numFmtId="0" fontId="23" fillId="2" borderId="1" xfId="0" applyFont="1" applyFill="1" applyBorder="1" applyAlignment="1">
      <alignment horizontal="justify" vertical="center" wrapText="1"/>
    </xf>
    <xf numFmtId="0" fontId="24" fillId="2" borderId="1" xfId="0" quotePrefix="1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justify" vertical="center" wrapText="1"/>
    </xf>
    <xf numFmtId="0" fontId="23" fillId="2" borderId="1" xfId="0" applyNumberFormat="1" applyFont="1" applyFill="1" applyBorder="1" applyAlignment="1">
      <alignment vertical="center" wrapText="1"/>
    </xf>
    <xf numFmtId="41" fontId="24" fillId="2" borderId="1" xfId="2" applyFont="1" applyFill="1" applyBorder="1" applyAlignment="1">
      <alignment horizontal="left" vertical="center" wrapText="1"/>
    </xf>
    <xf numFmtId="0" fontId="24" fillId="2" borderId="12" xfId="0" applyNumberFormat="1" applyFont="1" applyFill="1" applyBorder="1" applyAlignment="1">
      <alignment horizontal="left"/>
    </xf>
    <xf numFmtId="41" fontId="24" fillId="2" borderId="1" xfId="3" applyFont="1" applyFill="1" applyBorder="1" applyAlignment="1">
      <alignment vertical="center" wrapText="1"/>
    </xf>
    <xf numFmtId="0" fontId="24" fillId="2" borderId="17" xfId="5" applyFont="1" applyFill="1" applyBorder="1" applyAlignment="1">
      <alignment vertical="center" wrapText="1"/>
    </xf>
    <xf numFmtId="0" fontId="24" fillId="2" borderId="17" xfId="5" applyFont="1" applyFill="1" applyBorder="1" applyAlignment="1">
      <alignment horizontal="center" vertical="center" wrapText="1"/>
    </xf>
    <xf numFmtId="0" fontId="24" fillId="2" borderId="17" xfId="5" applyFont="1" applyFill="1" applyBorder="1" applyAlignment="1">
      <alignment horizontal="left" vertical="center" wrapText="1"/>
    </xf>
    <xf numFmtId="0" fontId="24" fillId="2" borderId="20" xfId="5" applyFont="1" applyFill="1" applyBorder="1" applyAlignment="1">
      <alignment vertical="center" wrapText="1"/>
    </xf>
    <xf numFmtId="0" fontId="24" fillId="2" borderId="1" xfId="3" applyNumberFormat="1" applyFont="1" applyFill="1" applyBorder="1" applyAlignment="1">
      <alignment horizontal="left" vertical="center" wrapText="1"/>
    </xf>
    <xf numFmtId="0" fontId="42" fillId="2" borderId="17" xfId="0" quotePrefix="1" applyNumberFormat="1" applyFont="1" applyFill="1" applyBorder="1" applyAlignment="1">
      <alignment horizontal="left"/>
    </xf>
    <xf numFmtId="0" fontId="24" fillId="2" borderId="1" xfId="0" applyNumberFormat="1" applyFont="1" applyFill="1" applyBorder="1" applyAlignment="1">
      <alignment vertical="top" wrapText="1"/>
    </xf>
    <xf numFmtId="0" fontId="24" fillId="2" borderId="0" xfId="0" applyFont="1" applyFill="1" applyAlignment="1">
      <alignment horizontal="left" wrapText="1"/>
    </xf>
    <xf numFmtId="0" fontId="41" fillId="2" borderId="0" xfId="0" applyFont="1" applyFill="1" applyAlignment="1">
      <alignment horizontal="left" wrapText="1"/>
    </xf>
    <xf numFmtId="0" fontId="23" fillId="2" borderId="0" xfId="0" applyFont="1" applyFill="1" applyAlignment="1">
      <alignment horizontal="left" wrapText="1"/>
    </xf>
    <xf numFmtId="0" fontId="24" fillId="2" borderId="0" xfId="0" applyFont="1" applyFill="1" applyAlignment="1">
      <alignment wrapText="1"/>
    </xf>
    <xf numFmtId="0" fontId="24" fillId="2" borderId="0" xfId="0" applyFont="1" applyFill="1" applyAlignment="1">
      <alignment horizontal="center" wrapText="1"/>
    </xf>
    <xf numFmtId="41" fontId="24" fillId="2" borderId="0" xfId="2" applyFont="1" applyFill="1" applyAlignment="1">
      <alignment wrapText="1"/>
    </xf>
    <xf numFmtId="0" fontId="42" fillId="2" borderId="0" xfId="0" applyFont="1" applyFill="1" applyAlignment="1">
      <alignment horizontal="center" wrapText="1"/>
    </xf>
    <xf numFmtId="41" fontId="23" fillId="2" borderId="7" xfId="2" applyFont="1" applyFill="1" applyBorder="1" applyAlignment="1">
      <alignment horizontal="center" wrapText="1"/>
    </xf>
    <xf numFmtId="0" fontId="24" fillId="2" borderId="7" xfId="0" applyFont="1" applyFill="1" applyBorder="1" applyAlignment="1">
      <alignment horizontal="left" wrapText="1"/>
    </xf>
    <xf numFmtId="41" fontId="24" fillId="2" borderId="7" xfId="2" applyFont="1" applyFill="1" applyBorder="1" applyAlignment="1">
      <alignment wrapText="1"/>
    </xf>
    <xf numFmtId="0" fontId="24" fillId="2" borderId="7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4" fillId="2" borderId="0" xfId="5" applyFont="1" applyFill="1" applyBorder="1" applyAlignment="1">
      <alignment horizontal="center" vertical="center"/>
    </xf>
    <xf numFmtId="41" fontId="24" fillId="2" borderId="0" xfId="2" applyFont="1" applyFill="1" applyBorder="1" applyAlignment="1">
      <alignment horizontal="right" vertical="center"/>
    </xf>
    <xf numFmtId="41" fontId="24" fillId="2" borderId="0" xfId="2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Border="1" applyAlignment="1">
      <alignment horizontal="center"/>
    </xf>
    <xf numFmtId="41" fontId="24" fillId="2" borderId="0" xfId="2" applyFont="1" applyFill="1" applyBorder="1"/>
    <xf numFmtId="41" fontId="24" fillId="2" borderId="0" xfId="2" applyFont="1" applyFill="1" applyBorder="1" applyAlignment="1">
      <alignment horizontal="center"/>
    </xf>
    <xf numFmtId="41" fontId="24" fillId="2" borderId="0" xfId="2" applyFont="1" applyFill="1" applyBorder="1" applyAlignment="1">
      <alignment horizontal="center" vertical="center"/>
    </xf>
    <xf numFmtId="41" fontId="23" fillId="2" borderId="0" xfId="2" applyFont="1" applyFill="1" applyBorder="1" applyAlignment="1">
      <alignment vertical="center"/>
    </xf>
    <xf numFmtId="41" fontId="24" fillId="2" borderId="0" xfId="2" applyFont="1" applyFill="1" applyAlignment="1">
      <alignment vertical="center"/>
    </xf>
    <xf numFmtId="0" fontId="24" fillId="2" borderId="0" xfId="2" applyNumberFormat="1" applyFont="1" applyFill="1" applyBorder="1" applyAlignment="1">
      <alignment horizontal="center" vertical="center"/>
    </xf>
    <xf numFmtId="0" fontId="24" fillId="2" borderId="0" xfId="0" applyNumberFormat="1" applyFont="1" applyFill="1" applyBorder="1" applyAlignment="1">
      <alignment horizontal="center" vertical="center"/>
    </xf>
    <xf numFmtId="0" fontId="24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center" wrapText="1"/>
    </xf>
    <xf numFmtId="0" fontId="27" fillId="0" borderId="0" xfId="0" applyFont="1"/>
    <xf numFmtId="0" fontId="43" fillId="0" borderId="12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2" xfId="0" applyFont="1" applyBorder="1" applyAlignment="1">
      <alignment horizontal="center" vertical="center"/>
    </xf>
    <xf numFmtId="0" fontId="44" fillId="0" borderId="12" xfId="0" applyFont="1" applyBorder="1" applyAlignment="1">
      <alignment horizontal="left" vertical="center" wrapText="1"/>
    </xf>
    <xf numFmtId="0" fontId="27" fillId="0" borderId="12" xfId="0" applyFont="1" applyBorder="1" applyAlignment="1">
      <alignment vertical="center"/>
    </xf>
    <xf numFmtId="0" fontId="27" fillId="0" borderId="12" xfId="0" applyFont="1" applyBorder="1" applyAlignment="1">
      <alignment vertical="center" wrapText="1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3" xfId="0" applyFont="1" applyBorder="1" applyAlignment="1">
      <alignment horizontal="left"/>
    </xf>
    <xf numFmtId="41" fontId="8" fillId="2" borderId="1" xfId="0" applyNumberFormat="1" applyFont="1" applyFill="1" applyBorder="1" applyAlignment="1">
      <alignment horizontal="center"/>
    </xf>
    <xf numFmtId="0" fontId="24" fillId="0" borderId="0" xfId="0" applyFont="1" applyFill="1" applyAlignment="1">
      <alignment horizontal="left" wrapText="1"/>
    </xf>
    <xf numFmtId="41" fontId="24" fillId="0" borderId="0" xfId="2" applyFont="1" applyFill="1" applyBorder="1"/>
    <xf numFmtId="0" fontId="24" fillId="0" borderId="0" xfId="0" applyFont="1" applyFill="1" applyBorder="1"/>
    <xf numFmtId="0" fontId="24" fillId="0" borderId="0" xfId="0" applyFont="1" applyFill="1"/>
    <xf numFmtId="0" fontId="24" fillId="0" borderId="0" xfId="0" applyFont="1" applyFill="1" applyAlignment="1">
      <alignment wrapText="1"/>
    </xf>
    <xf numFmtId="0" fontId="24" fillId="0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center" vertical="center" wrapText="1"/>
    </xf>
    <xf numFmtId="41" fontId="24" fillId="0" borderId="0" xfId="2" applyFont="1" applyFill="1" applyAlignment="1">
      <alignment wrapText="1"/>
    </xf>
    <xf numFmtId="0" fontId="42" fillId="0" borderId="0" xfId="0" applyFont="1" applyFill="1" applyAlignment="1">
      <alignment horizontal="center" wrapText="1"/>
    </xf>
    <xf numFmtId="41" fontId="24" fillId="0" borderId="0" xfId="2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2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41" fontId="23" fillId="0" borderId="0" xfId="2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41" fontId="24" fillId="0" borderId="0" xfId="2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5" applyFont="1" applyFill="1" applyBorder="1" applyAlignment="1">
      <alignment horizontal="center" vertical="center"/>
    </xf>
    <xf numFmtId="41" fontId="24" fillId="0" borderId="0" xfId="2" applyFont="1" applyFill="1"/>
    <xf numFmtId="41" fontId="24" fillId="0" borderId="0" xfId="2" applyFont="1" applyFill="1" applyAlignment="1">
      <alignment vertical="center"/>
    </xf>
    <xf numFmtId="0" fontId="24" fillId="0" borderId="0" xfId="0" applyFont="1" applyFill="1" applyAlignment="1">
      <alignment vertical="center"/>
    </xf>
    <xf numFmtId="41" fontId="8" fillId="2" borderId="17" xfId="0" applyNumberFormat="1" applyFont="1" applyFill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7" xfId="0" applyFont="1" applyBorder="1"/>
    <xf numFmtId="0" fontId="26" fillId="0" borderId="7" xfId="0" applyFont="1" applyBorder="1"/>
    <xf numFmtId="0" fontId="27" fillId="0" borderId="31" xfId="0" applyFont="1" applyBorder="1" applyAlignment="1">
      <alignment horizontal="center"/>
    </xf>
    <xf numFmtId="0" fontId="26" fillId="0" borderId="31" xfId="0" applyFont="1" applyBorder="1"/>
    <xf numFmtId="0" fontId="26" fillId="0" borderId="7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18" xfId="0" applyFont="1" applyBorder="1"/>
    <xf numFmtId="0" fontId="27" fillId="0" borderId="18" xfId="0" applyFont="1" applyBorder="1" applyAlignment="1">
      <alignment horizontal="center"/>
    </xf>
    <xf numFmtId="0" fontId="26" fillId="0" borderId="20" xfId="0" applyFont="1" applyBorder="1"/>
    <xf numFmtId="0" fontId="26" fillId="0" borderId="18" xfId="0" applyFont="1" applyBorder="1" applyAlignment="1">
      <alignment horizontal="center"/>
    </xf>
    <xf numFmtId="0" fontId="26" fillId="0" borderId="18" xfId="0" applyFont="1" applyBorder="1"/>
    <xf numFmtId="0" fontId="27" fillId="0" borderId="29" xfId="0" applyFont="1" applyBorder="1" applyAlignment="1">
      <alignment horizontal="center"/>
    </xf>
    <xf numFmtId="0" fontId="27" fillId="0" borderId="29" xfId="0" applyFont="1" applyBorder="1"/>
    <xf numFmtId="0" fontId="26" fillId="0" borderId="29" xfId="0" applyFont="1" applyBorder="1"/>
    <xf numFmtId="0" fontId="27" fillId="0" borderId="6" xfId="0" applyFont="1" applyBorder="1" applyAlignment="1">
      <alignment horizontal="center"/>
    </xf>
    <xf numFmtId="0" fontId="26" fillId="0" borderId="6" xfId="0" applyFont="1" applyBorder="1"/>
    <xf numFmtId="0" fontId="27" fillId="0" borderId="14" xfId="0" applyFont="1" applyBorder="1" applyAlignment="1">
      <alignment horizontal="center"/>
    </xf>
    <xf numFmtId="0" fontId="26" fillId="0" borderId="14" xfId="0" applyFont="1" applyBorder="1"/>
    <xf numFmtId="0" fontId="27" fillId="0" borderId="6" xfId="0" applyFont="1" applyBorder="1"/>
    <xf numFmtId="0" fontId="26" fillId="0" borderId="6" xfId="0" applyFont="1" applyBorder="1" applyAlignment="1">
      <alignment horizontal="center"/>
    </xf>
    <xf numFmtId="0" fontId="27" fillId="0" borderId="32" xfId="0" applyFont="1" applyBorder="1" applyAlignment="1">
      <alignment horizontal="center"/>
    </xf>
    <xf numFmtId="0" fontId="27" fillId="0" borderId="32" xfId="0" applyFont="1" applyBorder="1"/>
    <xf numFmtId="0" fontId="26" fillId="0" borderId="32" xfId="0" applyFont="1" applyBorder="1"/>
    <xf numFmtId="0" fontId="26" fillId="0" borderId="32" xfId="0" applyFont="1" applyBorder="1" applyAlignment="1">
      <alignment horizontal="center"/>
    </xf>
    <xf numFmtId="0" fontId="27" fillId="0" borderId="33" xfId="0" applyFont="1" applyBorder="1"/>
    <xf numFmtId="0" fontId="26" fillId="0" borderId="33" xfId="0" applyFont="1" applyBorder="1"/>
    <xf numFmtId="0" fontId="27" fillId="0" borderId="15" xfId="0" applyFont="1" applyBorder="1" applyAlignment="1">
      <alignment horizontal="center"/>
    </xf>
    <xf numFmtId="0" fontId="27" fillId="0" borderId="2" xfId="0" applyFont="1" applyBorder="1"/>
    <xf numFmtId="0" fontId="26" fillId="0" borderId="15" xfId="0" applyFont="1" applyBorder="1"/>
    <xf numFmtId="0" fontId="26" fillId="0" borderId="2" xfId="0" applyFont="1" applyBorder="1"/>
    <xf numFmtId="0" fontId="27" fillId="0" borderId="21" xfId="0" applyFont="1" applyBorder="1"/>
    <xf numFmtId="0" fontId="26" fillId="0" borderId="21" xfId="0" applyFont="1" applyBorder="1"/>
    <xf numFmtId="0" fontId="24" fillId="2" borderId="0" xfId="0" applyFont="1" applyFill="1" applyBorder="1" applyAlignment="1">
      <alignment horizontal="center" wrapText="1"/>
    </xf>
    <xf numFmtId="0" fontId="24" fillId="2" borderId="0" xfId="0" applyFont="1" applyFill="1" applyBorder="1" applyAlignment="1">
      <alignment wrapText="1"/>
    </xf>
    <xf numFmtId="41" fontId="24" fillId="2" borderId="0" xfId="2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41" fontId="24" fillId="0" borderId="0" xfId="2" applyFont="1" applyFill="1" applyBorder="1" applyAlignment="1">
      <alignment wrapText="1"/>
    </xf>
    <xf numFmtId="0" fontId="24" fillId="0" borderId="0" xfId="0" applyFont="1" applyFill="1" applyBorder="1" applyAlignment="1">
      <alignment horizontal="left" wrapText="1"/>
    </xf>
    <xf numFmtId="0" fontId="27" fillId="0" borderId="4" xfId="0" applyFont="1" applyBorder="1" applyAlignment="1">
      <alignment horizontal="center"/>
    </xf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0" fontId="27" fillId="0" borderId="10" xfId="0" applyFont="1" applyBorder="1"/>
    <xf numFmtId="0" fontId="26" fillId="0" borderId="4" xfId="0" applyFont="1" applyBorder="1"/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0" fontId="26" fillId="0" borderId="10" xfId="0" applyFont="1" applyBorder="1"/>
    <xf numFmtId="0" fontId="42" fillId="0" borderId="0" xfId="0" applyFont="1" applyFill="1" applyBorder="1" applyAlignment="1">
      <alignment horizontal="center" wrapText="1"/>
    </xf>
    <xf numFmtId="0" fontId="42" fillId="2" borderId="0" xfId="0" applyFont="1" applyFill="1" applyBorder="1" applyAlignment="1">
      <alignment horizontal="center" wrapText="1"/>
    </xf>
    <xf numFmtId="0" fontId="28" fillId="0" borderId="28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30" fillId="0" borderId="0" xfId="0" applyFont="1"/>
    <xf numFmtId="0" fontId="4" fillId="2" borderId="0" xfId="0" applyFont="1" applyFill="1" applyBorder="1"/>
    <xf numFmtId="0" fontId="4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5" fillId="2" borderId="0" xfId="0" applyFont="1" applyFill="1"/>
    <xf numFmtId="0" fontId="39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8" fillId="2" borderId="0" xfId="0" applyFont="1" applyFill="1"/>
    <xf numFmtId="41" fontId="8" fillId="2" borderId="0" xfId="0" applyNumberFormat="1" applyFont="1" applyFill="1"/>
    <xf numFmtId="41" fontId="8" fillId="2" borderId="0" xfId="0" applyNumberFormat="1" applyFont="1" applyFill="1" applyBorder="1"/>
    <xf numFmtId="0" fontId="8" fillId="2" borderId="0" xfId="0" applyFont="1" applyFill="1" applyBorder="1"/>
    <xf numFmtId="0" fontId="38" fillId="2" borderId="0" xfId="0" applyFont="1" applyFill="1" applyAlignment="1">
      <alignment horizontal="center"/>
    </xf>
    <xf numFmtId="41" fontId="15" fillId="2" borderId="7" xfId="0" applyNumberFormat="1" applyFont="1" applyFill="1" applyBorder="1" applyAlignment="1">
      <alignment horizontal="center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41" fontId="15" fillId="2" borderId="0" xfId="0" applyNumberFormat="1" applyFont="1" applyFill="1" applyBorder="1" applyAlignment="1">
      <alignment horizontal="center"/>
    </xf>
    <xf numFmtId="0" fontId="3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41" fontId="8" fillId="2" borderId="8" xfId="0" applyNumberFormat="1" applyFont="1" applyFill="1" applyBorder="1" applyAlignment="1">
      <alignment horizontal="center"/>
    </xf>
    <xf numFmtId="41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41" fontId="8" fillId="2" borderId="4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38" fillId="2" borderId="1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38" fillId="2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41" fontId="39" fillId="2" borderId="1" xfId="2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41" fontId="15" fillId="2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41" fontId="15" fillId="2" borderId="0" xfId="2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7" fillId="2" borderId="0" xfId="0" applyFont="1" applyFill="1"/>
    <xf numFmtId="0" fontId="3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41" fontId="8" fillId="2" borderId="0" xfId="2" applyFont="1" applyFill="1" applyBorder="1" applyAlignment="1">
      <alignment horizontal="center"/>
    </xf>
    <xf numFmtId="41" fontId="8" fillId="2" borderId="1" xfId="2" quotePrefix="1" applyFont="1" applyFill="1" applyBorder="1" applyAlignment="1">
      <alignment horizontal="center"/>
    </xf>
    <xf numFmtId="41" fontId="8" fillId="2" borderId="0" xfId="2" quotePrefix="1" applyFont="1" applyFill="1" applyBorder="1" applyAlignment="1">
      <alignment horizontal="center"/>
    </xf>
    <xf numFmtId="41" fontId="8" fillId="2" borderId="1" xfId="2" quotePrefix="1" applyFont="1" applyFill="1" applyBorder="1"/>
    <xf numFmtId="41" fontId="8" fillId="2" borderId="0" xfId="2" quotePrefix="1" applyFont="1" applyFill="1" applyBorder="1"/>
    <xf numFmtId="0" fontId="39" fillId="2" borderId="1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7" xfId="0" applyFont="1" applyFill="1" applyBorder="1"/>
    <xf numFmtId="41" fontId="8" fillId="2" borderId="17" xfId="2" quotePrefix="1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5" fillId="2" borderId="1" xfId="0" applyFont="1" applyFill="1" applyBorder="1"/>
    <xf numFmtId="41" fontId="8" fillId="2" borderId="0" xfId="2" applyFont="1" applyFill="1" applyBorder="1"/>
    <xf numFmtId="0" fontId="15" fillId="2" borderId="0" xfId="0" applyFont="1" applyFill="1" applyBorder="1"/>
    <xf numFmtId="0" fontId="38" fillId="2" borderId="17" xfId="0" applyFont="1" applyFill="1" applyBorder="1" applyAlignment="1">
      <alignment horizontal="center"/>
    </xf>
    <xf numFmtId="41" fontId="8" fillId="2" borderId="17" xfId="2" applyFont="1" applyFill="1" applyBorder="1" applyAlignment="1">
      <alignment horizontal="center"/>
    </xf>
    <xf numFmtId="41" fontId="8" fillId="2" borderId="17" xfId="2" applyFont="1" applyFill="1" applyBorder="1" applyAlignment="1">
      <alignment horizontal="center" vertical="center"/>
    </xf>
    <xf numFmtId="41" fontId="8" fillId="2" borderId="0" xfId="2" applyFont="1" applyFill="1" applyBorder="1" applyAlignment="1">
      <alignment horizontal="center" vertical="center"/>
    </xf>
    <xf numFmtId="41" fontId="39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41" fontId="15" fillId="2" borderId="1" xfId="2" applyFont="1" applyFill="1" applyBorder="1" applyAlignment="1">
      <alignment horizontal="center"/>
    </xf>
    <xf numFmtId="0" fontId="38" fillId="2" borderId="27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41" fontId="8" fillId="2" borderId="27" xfId="2" applyFont="1" applyFill="1" applyBorder="1" applyAlignment="1">
      <alignment horizontal="center"/>
    </xf>
    <xf numFmtId="41" fontId="8" fillId="2" borderId="27" xfId="2" applyFont="1" applyFill="1" applyBorder="1" applyAlignment="1">
      <alignment horizontal="center" vertical="center"/>
    </xf>
    <xf numFmtId="41" fontId="39" fillId="2" borderId="17" xfId="0" quotePrefix="1" applyNumberFormat="1" applyFont="1" applyFill="1" applyBorder="1"/>
    <xf numFmtId="0" fontId="15" fillId="2" borderId="17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/>
    </xf>
    <xf numFmtId="41" fontId="15" fillId="2" borderId="17" xfId="0" applyNumberFormat="1" applyFont="1" applyFill="1" applyBorder="1" applyAlignment="1">
      <alignment horizontal="center"/>
    </xf>
    <xf numFmtId="41" fontId="15" fillId="2" borderId="17" xfId="2" quotePrefix="1" applyFont="1" applyFill="1" applyBorder="1" applyAlignment="1">
      <alignment horizontal="center"/>
    </xf>
    <xf numFmtId="41" fontId="15" fillId="2" borderId="17" xfId="2" applyFont="1" applyFill="1" applyBorder="1"/>
    <xf numFmtId="41" fontId="15" fillId="2" borderId="0" xfId="2" quotePrefix="1" applyFont="1" applyFill="1" applyBorder="1"/>
    <xf numFmtId="41" fontId="15" fillId="2" borderId="0" xfId="2" quotePrefix="1" applyFont="1" applyFill="1" applyBorder="1" applyAlignment="1">
      <alignment horizontal="center"/>
    </xf>
    <xf numFmtId="41" fontId="15" fillId="2" borderId="0" xfId="2" applyFont="1" applyFill="1" applyBorder="1"/>
    <xf numFmtId="0" fontId="12" fillId="2" borderId="17" xfId="0" applyNumberFormat="1" applyFont="1" applyFill="1" applyBorder="1"/>
    <xf numFmtId="0" fontId="15" fillId="2" borderId="17" xfId="0" applyFont="1" applyFill="1" applyBorder="1"/>
    <xf numFmtId="0" fontId="8" fillId="2" borderId="1" xfId="0" applyNumberFormat="1" applyFont="1" applyFill="1" applyBorder="1"/>
    <xf numFmtId="41" fontId="8" fillId="2" borderId="1" xfId="2" quotePrefix="1" applyFont="1" applyFill="1" applyBorder="1" applyAlignment="1">
      <alignment horizontal="center" vertical="center"/>
    </xf>
    <xf numFmtId="41" fontId="8" fillId="2" borderId="0" xfId="2" quotePrefix="1" applyFont="1" applyFill="1" applyBorder="1" applyAlignment="1">
      <alignment horizontal="center" vertical="center"/>
    </xf>
    <xf numFmtId="0" fontId="15" fillId="2" borderId="1" xfId="0" applyNumberFormat="1" applyFont="1" applyFill="1" applyBorder="1"/>
    <xf numFmtId="41" fontId="15" fillId="2" borderId="1" xfId="2" quotePrefix="1" applyFont="1" applyFill="1" applyBorder="1" applyAlignment="1">
      <alignment horizontal="center"/>
    </xf>
    <xf numFmtId="0" fontId="8" fillId="2" borderId="17" xfId="0" quotePrefix="1" applyNumberFormat="1" applyFont="1" applyFill="1" applyBorder="1"/>
    <xf numFmtId="41" fontId="8" fillId="2" borderId="17" xfId="2" quotePrefix="1" applyFont="1" applyFill="1" applyBorder="1" applyAlignment="1">
      <alignment horizontal="center" vertical="center"/>
    </xf>
    <xf numFmtId="41" fontId="15" fillId="2" borderId="17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justify" vertical="center" wrapText="1"/>
    </xf>
    <xf numFmtId="41" fontId="8" fillId="2" borderId="17" xfId="2" quotePrefix="1" applyFont="1" applyFill="1" applyBorder="1" applyAlignment="1"/>
    <xf numFmtId="41" fontId="8" fillId="2" borderId="0" xfId="2" quotePrefix="1" applyFont="1" applyFill="1" applyBorder="1" applyAlignment="1"/>
    <xf numFmtId="41" fontId="8" fillId="2" borderId="1" xfId="2" quotePrefix="1" applyFont="1" applyFill="1" applyBorder="1" applyAlignment="1">
      <alignment horizontal="right"/>
    </xf>
    <xf numFmtId="41" fontId="8" fillId="2" borderId="0" xfId="2" quotePrefix="1" applyFont="1" applyFill="1" applyBorder="1" applyAlignment="1">
      <alignment horizontal="right"/>
    </xf>
    <xf numFmtId="0" fontId="12" fillId="2" borderId="17" xfId="0" applyFont="1" applyFill="1" applyBorder="1" applyAlignment="1"/>
    <xf numFmtId="0" fontId="39" fillId="2" borderId="27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7" xfId="0" applyFont="1" applyFill="1" applyBorder="1"/>
    <xf numFmtId="41" fontId="8" fillId="2" borderId="27" xfId="2" quotePrefix="1" applyFont="1" applyFill="1" applyBorder="1" applyAlignment="1">
      <alignment horizontal="center"/>
    </xf>
    <xf numFmtId="41" fontId="8" fillId="2" borderId="27" xfId="2" quotePrefix="1" applyFont="1" applyFill="1" applyBorder="1" applyAlignment="1">
      <alignment horizontal="right"/>
    </xf>
    <xf numFmtId="41" fontId="12" fillId="2" borderId="17" xfId="0" applyNumberFormat="1" applyFont="1" applyFill="1" applyBorder="1" applyAlignment="1">
      <alignment horizontal="center"/>
    </xf>
    <xf numFmtId="41" fontId="15" fillId="2" borderId="17" xfId="2" quotePrefix="1" applyFont="1" applyFill="1" applyBorder="1"/>
    <xf numFmtId="41" fontId="15" fillId="2" borderId="1" xfId="2" quotePrefix="1" applyFont="1" applyFill="1" applyBorder="1"/>
    <xf numFmtId="41" fontId="12" fillId="2" borderId="1" xfId="0" applyNumberFormat="1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41" fontId="8" fillId="2" borderId="1" xfId="2" quotePrefix="1" applyFont="1" applyFill="1" applyBorder="1" applyAlignment="1"/>
    <xf numFmtId="0" fontId="38" fillId="2" borderId="3" xfId="0" applyFont="1" applyFill="1" applyBorder="1" applyAlignment="1">
      <alignment horizontal="center"/>
    </xf>
    <xf numFmtId="41" fontId="8" fillId="2" borderId="3" xfId="0" applyNumberFormat="1" applyFont="1" applyFill="1" applyBorder="1" applyAlignment="1">
      <alignment horizontal="center"/>
    </xf>
    <xf numFmtId="41" fontId="8" fillId="2" borderId="3" xfId="2" quotePrefix="1" applyFont="1" applyFill="1" applyBorder="1" applyAlignment="1">
      <alignment horizontal="center"/>
    </xf>
    <xf numFmtId="41" fontId="8" fillId="2" borderId="3" xfId="2" quotePrefix="1" applyFont="1" applyFill="1" applyBorder="1" applyAlignment="1"/>
    <xf numFmtId="0" fontId="39" fillId="2" borderId="11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1" xfId="0" applyFont="1" applyFill="1" applyBorder="1"/>
    <xf numFmtId="41" fontId="8" fillId="2" borderId="11" xfId="2" quotePrefix="1" applyFont="1" applyFill="1" applyBorder="1" applyAlignment="1">
      <alignment horizontal="center"/>
    </xf>
    <xf numFmtId="41" fontId="8" fillId="2" borderId="11" xfId="2" quotePrefix="1" applyFont="1" applyFill="1" applyBorder="1" applyAlignment="1">
      <alignment horizontal="right"/>
    </xf>
    <xf numFmtId="0" fontId="8" fillId="2" borderId="11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/>
    </xf>
    <xf numFmtId="41" fontId="15" fillId="2" borderId="34" xfId="0" applyNumberFormat="1" applyFont="1" applyFill="1" applyBorder="1" applyAlignment="1">
      <alignment horizontal="center"/>
    </xf>
    <xf numFmtId="0" fontId="15" fillId="2" borderId="34" xfId="0" applyFont="1" applyFill="1" applyBorder="1"/>
    <xf numFmtId="0" fontId="15" fillId="2" borderId="34" xfId="0" applyFont="1" applyFill="1" applyBorder="1" applyAlignment="1">
      <alignment horizontal="center"/>
    </xf>
    <xf numFmtId="0" fontId="4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1" fontId="5" fillId="2" borderId="0" xfId="0" applyNumberFormat="1" applyFont="1" applyFill="1"/>
    <xf numFmtId="0" fontId="5" fillId="2" borderId="0" xfId="0" applyFont="1" applyFill="1" applyBorder="1" applyAlignment="1">
      <alignment horizontal="center"/>
    </xf>
    <xf numFmtId="41" fontId="5" fillId="2" borderId="0" xfId="0" applyNumberFormat="1" applyFont="1" applyFill="1" applyBorder="1"/>
    <xf numFmtId="0" fontId="45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 wrapText="1"/>
    </xf>
    <xf numFmtId="41" fontId="12" fillId="2" borderId="17" xfId="2" quotePrefix="1" applyFont="1" applyFill="1" applyBorder="1" applyAlignment="1">
      <alignment horizontal="center"/>
    </xf>
    <xf numFmtId="41" fontId="12" fillId="2" borderId="17" xfId="2" applyFont="1" applyFill="1" applyBorder="1" applyAlignment="1">
      <alignment horizontal="center"/>
    </xf>
    <xf numFmtId="41" fontId="46" fillId="0" borderId="1" xfId="2" quotePrefix="1" applyFont="1" applyFill="1" applyBorder="1" applyAlignment="1">
      <alignment vertical="center" wrapText="1"/>
    </xf>
    <xf numFmtId="41" fontId="47" fillId="0" borderId="1" xfId="2" quotePrefix="1" applyFont="1" applyFill="1" applyBorder="1" applyAlignment="1">
      <alignment vertical="center" wrapText="1"/>
    </xf>
    <xf numFmtId="0" fontId="48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47" fillId="0" borderId="0" xfId="0" applyFont="1" applyFill="1" applyAlignment="1">
      <alignment wrapText="1"/>
    </xf>
    <xf numFmtId="0" fontId="47" fillId="0" borderId="0" xfId="0" applyFont="1" applyFill="1" applyAlignment="1">
      <alignment vertical="center" wrapText="1"/>
    </xf>
    <xf numFmtId="0" fontId="47" fillId="0" borderId="0" xfId="0" applyFont="1" applyFill="1" applyAlignment="1">
      <alignment horizontal="center" wrapText="1"/>
    </xf>
    <xf numFmtId="0" fontId="47" fillId="0" borderId="0" xfId="0" applyFont="1" applyFill="1" applyAlignment="1">
      <alignment horizontal="center" vertical="center" wrapText="1"/>
    </xf>
    <xf numFmtId="41" fontId="47" fillId="0" borderId="0" xfId="2" applyFont="1" applyFill="1" applyAlignment="1">
      <alignment wrapText="1"/>
    </xf>
    <xf numFmtId="0" fontId="47" fillId="0" borderId="0" xfId="0" applyFont="1" applyFill="1" applyAlignment="1">
      <alignment horizontal="left" wrapText="1"/>
    </xf>
    <xf numFmtId="0" fontId="49" fillId="0" borderId="0" xfId="0" applyFont="1" applyFill="1" applyAlignment="1">
      <alignment horizontal="center" wrapText="1"/>
    </xf>
    <xf numFmtId="41" fontId="46" fillId="0" borderId="7" xfId="2" applyFont="1" applyFill="1" applyBorder="1" applyAlignment="1">
      <alignment horizontal="center" wrapText="1"/>
    </xf>
    <xf numFmtId="0" fontId="47" fillId="0" borderId="7" xfId="0" applyFont="1" applyFill="1" applyBorder="1" applyAlignment="1">
      <alignment horizontal="left" wrapText="1"/>
    </xf>
    <xf numFmtId="41" fontId="47" fillId="0" borderId="7" xfId="2" applyFont="1" applyFill="1" applyBorder="1" applyAlignment="1">
      <alignment wrapText="1"/>
    </xf>
    <xf numFmtId="0" fontId="47" fillId="0" borderId="7" xfId="0" applyFont="1" applyFill="1" applyBorder="1" applyAlignment="1">
      <alignment horizontal="center" wrapText="1"/>
    </xf>
    <xf numFmtId="0" fontId="49" fillId="0" borderId="19" xfId="0" applyFont="1" applyFill="1" applyBorder="1" applyAlignment="1">
      <alignment horizontal="center" wrapText="1"/>
    </xf>
    <xf numFmtId="0" fontId="47" fillId="0" borderId="19" xfId="0" applyFont="1" applyFill="1" applyBorder="1" applyAlignment="1">
      <alignment horizontal="center" wrapText="1"/>
    </xf>
    <xf numFmtId="0" fontId="47" fillId="0" borderId="5" xfId="0" applyFont="1" applyFill="1" applyBorder="1" applyAlignment="1">
      <alignment horizontal="center" wrapText="1"/>
    </xf>
    <xf numFmtId="0" fontId="47" fillId="0" borderId="8" xfId="0" applyFont="1" applyFill="1" applyBorder="1" applyAlignment="1">
      <alignment horizontal="center" wrapText="1"/>
    </xf>
    <xf numFmtId="0" fontId="47" fillId="0" borderId="5" xfId="0" applyFont="1" applyFill="1" applyBorder="1" applyAlignment="1">
      <alignment vertical="center" wrapText="1"/>
    </xf>
    <xf numFmtId="0" fontId="47" fillId="0" borderId="5" xfId="2" applyNumberFormat="1" applyFont="1" applyFill="1" applyBorder="1" applyAlignment="1">
      <alignment horizontal="center" vertical="center" wrapText="1"/>
    </xf>
    <xf numFmtId="0" fontId="47" fillId="0" borderId="5" xfId="0" applyNumberFormat="1" applyFont="1" applyFill="1" applyBorder="1" applyAlignment="1">
      <alignment horizontal="center" vertical="center" wrapText="1"/>
    </xf>
    <xf numFmtId="0" fontId="49" fillId="0" borderId="12" xfId="0" applyNumberFormat="1" applyFont="1" applyFill="1" applyBorder="1" applyAlignment="1">
      <alignment horizontal="center" vertical="center" wrapText="1"/>
    </xf>
    <xf numFmtId="0" fontId="47" fillId="0" borderId="12" xfId="0" applyNumberFormat="1" applyFont="1" applyFill="1" applyBorder="1" applyAlignment="1">
      <alignment horizontal="center" vertical="center" wrapText="1"/>
    </xf>
    <xf numFmtId="0" fontId="47" fillId="0" borderId="12" xfId="2" applyNumberFormat="1" applyFont="1" applyFill="1" applyBorder="1" applyAlignment="1">
      <alignment horizontal="center" vertical="center" wrapText="1"/>
    </xf>
    <xf numFmtId="41" fontId="48" fillId="0" borderId="1" xfId="2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left" vertical="center"/>
    </xf>
    <xf numFmtId="0" fontId="46" fillId="0" borderId="1" xfId="2" applyNumberFormat="1" applyFont="1" applyFill="1" applyBorder="1" applyAlignment="1">
      <alignment horizontal="center" vertical="center" wrapText="1"/>
    </xf>
    <xf numFmtId="41" fontId="46" fillId="0" borderId="1" xfId="2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41" fontId="47" fillId="0" borderId="1" xfId="2" quotePrefix="1" applyFont="1" applyFill="1" applyBorder="1" applyAlignment="1">
      <alignment horizontal="center" vertical="center" wrapText="1"/>
    </xf>
    <xf numFmtId="0" fontId="47" fillId="0" borderId="1" xfId="0" quotePrefix="1" applyFont="1" applyFill="1" applyBorder="1" applyAlignment="1">
      <alignment horizontal="center" vertical="center" wrapText="1"/>
    </xf>
    <xf numFmtId="0" fontId="47" fillId="0" borderId="1" xfId="5" applyFont="1" applyFill="1" applyBorder="1" applyAlignment="1">
      <alignment horizontal="center" vertical="center" wrapText="1"/>
    </xf>
    <xf numFmtId="0" fontId="47" fillId="0" borderId="1" xfId="3" applyNumberFormat="1" applyFont="1" applyFill="1" applyBorder="1" applyAlignment="1">
      <alignment horizontal="center" vertical="center" wrapText="1"/>
    </xf>
    <xf numFmtId="41" fontId="47" fillId="0" borderId="1" xfId="2" applyFont="1" applyFill="1" applyBorder="1" applyAlignment="1">
      <alignment horizontal="right" vertical="center" wrapText="1"/>
    </xf>
    <xf numFmtId="0" fontId="47" fillId="0" borderId="1" xfId="0" quotePrefix="1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41" fontId="47" fillId="0" borderId="1" xfId="2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46" fillId="0" borderId="1" xfId="0" quotePrefix="1" applyNumberFormat="1" applyFont="1" applyFill="1" applyBorder="1" applyAlignment="1">
      <alignment vertical="center" wrapText="1"/>
    </xf>
    <xf numFmtId="0" fontId="46" fillId="0" borderId="1" xfId="0" quotePrefix="1" applyNumberFormat="1" applyFont="1" applyFill="1" applyBorder="1" applyAlignment="1">
      <alignment horizontal="center" vertical="center" wrapText="1"/>
    </xf>
    <xf numFmtId="41" fontId="46" fillId="0" borderId="1" xfId="2" quotePrefix="1" applyFont="1" applyFill="1" applyBorder="1" applyAlignment="1">
      <alignment horizontal="center" vertical="center" wrapText="1"/>
    </xf>
    <xf numFmtId="41" fontId="46" fillId="0" borderId="1" xfId="2" quotePrefix="1" applyFont="1" applyFill="1" applyBorder="1" applyAlignment="1">
      <alignment horizontal="left" vertical="center" wrapText="1"/>
    </xf>
    <xf numFmtId="0" fontId="49" fillId="0" borderId="27" xfId="0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center" vertical="center" wrapText="1"/>
    </xf>
    <xf numFmtId="0" fontId="47" fillId="0" borderId="27" xfId="0" quotePrefix="1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vertical="center" wrapText="1"/>
    </xf>
    <xf numFmtId="0" fontId="47" fillId="0" borderId="27" xfId="5" applyFont="1" applyFill="1" applyBorder="1" applyAlignment="1">
      <alignment horizontal="center" vertical="center" wrapText="1"/>
    </xf>
    <xf numFmtId="41" fontId="47" fillId="0" borderId="27" xfId="2" quotePrefix="1" applyFont="1" applyFill="1" applyBorder="1" applyAlignment="1">
      <alignment horizontal="center" vertical="center" wrapText="1"/>
    </xf>
    <xf numFmtId="0" fontId="47" fillId="0" borderId="27" xfId="0" applyFont="1" applyFill="1" applyBorder="1" applyAlignment="1">
      <alignment horizontal="left" vertical="center" wrapText="1"/>
    </xf>
    <xf numFmtId="0" fontId="49" fillId="0" borderId="17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17" xfId="0" quotePrefix="1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vertical="center" wrapText="1"/>
    </xf>
    <xf numFmtId="0" fontId="47" fillId="0" borderId="17" xfId="5" applyFont="1" applyFill="1" applyBorder="1" applyAlignment="1">
      <alignment horizontal="center" vertical="center" wrapText="1"/>
    </xf>
    <xf numFmtId="41" fontId="47" fillId="0" borderId="17" xfId="2" quotePrefix="1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vertical="center" wrapText="1"/>
    </xf>
    <xf numFmtId="41" fontId="47" fillId="0" borderId="1" xfId="2" applyFont="1" applyFill="1" applyBorder="1" applyAlignment="1">
      <alignment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6" fillId="0" borderId="17" xfId="0" applyNumberFormat="1" applyFont="1" applyFill="1" applyBorder="1" applyAlignment="1">
      <alignment vertical="center" wrapText="1"/>
    </xf>
    <xf numFmtId="0" fontId="46" fillId="0" borderId="17" xfId="0" quotePrefix="1" applyNumberFormat="1" applyFont="1" applyFill="1" applyBorder="1" applyAlignment="1">
      <alignment horizontal="center" vertical="center" wrapText="1"/>
    </xf>
    <xf numFmtId="41" fontId="46" fillId="0" borderId="17" xfId="2" quotePrefix="1" applyFont="1" applyFill="1" applyBorder="1" applyAlignment="1">
      <alignment horizontal="center" vertical="center" wrapText="1"/>
    </xf>
    <xf numFmtId="0" fontId="47" fillId="0" borderId="17" xfId="0" applyNumberFormat="1" applyFont="1" applyFill="1" applyBorder="1" applyAlignment="1">
      <alignment horizontal="left" vertical="center" wrapText="1"/>
    </xf>
    <xf numFmtId="41" fontId="47" fillId="0" borderId="17" xfId="2" quotePrefix="1" applyFont="1" applyFill="1" applyBorder="1" applyAlignment="1">
      <alignment vertical="center" wrapText="1"/>
    </xf>
    <xf numFmtId="0" fontId="47" fillId="0" borderId="17" xfId="0" quotePrefix="1" applyNumberFormat="1" applyFont="1" applyFill="1" applyBorder="1" applyAlignment="1">
      <alignment horizontal="center" vertical="center" wrapText="1"/>
    </xf>
    <xf numFmtId="0" fontId="47" fillId="0" borderId="1" xfId="0" applyNumberFormat="1" applyFont="1" applyFill="1" applyBorder="1" applyAlignment="1">
      <alignment vertical="center" wrapText="1"/>
    </xf>
    <xf numFmtId="0" fontId="47" fillId="0" borderId="1" xfId="0" applyNumberFormat="1" applyFont="1" applyFill="1" applyBorder="1" applyAlignment="1">
      <alignment horizontal="left" vertical="center" wrapText="1"/>
    </xf>
    <xf numFmtId="0" fontId="47" fillId="0" borderId="1" xfId="0" applyNumberFormat="1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left" vertical="center"/>
    </xf>
    <xf numFmtId="0" fontId="46" fillId="0" borderId="17" xfId="0" quotePrefix="1" applyNumberFormat="1" applyFont="1" applyFill="1" applyBorder="1" applyAlignment="1">
      <alignment vertical="center" wrapText="1"/>
    </xf>
    <xf numFmtId="41" fontId="46" fillId="0" borderId="17" xfId="2" quotePrefix="1" applyFont="1" applyFill="1" applyBorder="1" applyAlignment="1">
      <alignment horizontal="left" vertical="center" wrapText="1"/>
    </xf>
    <xf numFmtId="0" fontId="46" fillId="0" borderId="17" xfId="0" applyFont="1" applyFill="1" applyBorder="1" applyAlignment="1">
      <alignment horizontal="left" vertical="center" wrapText="1"/>
    </xf>
    <xf numFmtId="0" fontId="47" fillId="0" borderId="1" xfId="0" quotePrefix="1" applyNumberFormat="1" applyFont="1" applyFill="1" applyBorder="1" applyAlignment="1">
      <alignment vertical="center" wrapText="1"/>
    </xf>
    <xf numFmtId="41" fontId="47" fillId="0" borderId="1" xfId="2" quotePrefix="1" applyFont="1" applyFill="1" applyBorder="1" applyAlignment="1">
      <alignment horizontal="right" vertical="center" wrapText="1"/>
    </xf>
    <xf numFmtId="0" fontId="47" fillId="0" borderId="17" xfId="0" quotePrefix="1" applyNumberFormat="1" applyFont="1" applyFill="1" applyBorder="1" applyAlignment="1">
      <alignment vertical="center" wrapText="1"/>
    </xf>
    <xf numFmtId="0" fontId="47" fillId="0" borderId="17" xfId="0" applyNumberFormat="1" applyFont="1" applyFill="1" applyBorder="1" applyAlignment="1">
      <alignment vertical="center" wrapText="1"/>
    </xf>
    <xf numFmtId="0" fontId="47" fillId="0" borderId="27" xfId="0" quotePrefix="1" applyNumberFormat="1" applyFont="1" applyFill="1" applyBorder="1" applyAlignment="1">
      <alignment vertical="center" wrapText="1"/>
    </xf>
    <xf numFmtId="0" fontId="47" fillId="0" borderId="27" xfId="0" applyNumberFormat="1" applyFont="1" applyFill="1" applyBorder="1" applyAlignment="1">
      <alignment vertical="center" wrapText="1"/>
    </xf>
    <xf numFmtId="0" fontId="47" fillId="0" borderId="27" xfId="0" quotePrefix="1" applyNumberFormat="1" applyFont="1" applyFill="1" applyBorder="1" applyAlignment="1">
      <alignment horizontal="center" vertical="center" wrapText="1"/>
    </xf>
    <xf numFmtId="41" fontId="47" fillId="0" borderId="27" xfId="2" quotePrefix="1" applyFont="1" applyFill="1" applyBorder="1" applyAlignment="1">
      <alignment vertical="center" wrapText="1"/>
    </xf>
    <xf numFmtId="0" fontId="47" fillId="0" borderId="27" xfId="0" applyNumberFormat="1" applyFont="1" applyFill="1" applyBorder="1" applyAlignment="1">
      <alignment horizontal="left" vertical="center" wrapText="1"/>
    </xf>
    <xf numFmtId="0" fontId="47" fillId="0" borderId="1" xfId="0" quotePrefix="1" applyNumberFormat="1" applyFont="1" applyFill="1" applyBorder="1" applyAlignment="1">
      <alignment horizontal="left" vertical="center" wrapText="1"/>
    </xf>
    <xf numFmtId="0" fontId="47" fillId="0" borderId="3" xfId="0" quotePrefix="1" applyNumberFormat="1" applyFont="1" applyFill="1" applyBorder="1" applyAlignment="1">
      <alignment horizontal="center" vertical="center" wrapText="1"/>
    </xf>
    <xf numFmtId="41" fontId="47" fillId="0" borderId="3" xfId="2" quotePrefix="1" applyFont="1" applyFill="1" applyBorder="1" applyAlignment="1">
      <alignment horizontal="center" vertical="center" wrapText="1"/>
    </xf>
    <xf numFmtId="0" fontId="47" fillId="0" borderId="3" xfId="0" applyNumberFormat="1" applyFont="1" applyFill="1" applyBorder="1" applyAlignment="1">
      <alignment horizontal="left" vertical="center" wrapText="1"/>
    </xf>
    <xf numFmtId="0" fontId="47" fillId="0" borderId="3" xfId="0" applyFont="1" applyFill="1" applyBorder="1" applyAlignment="1">
      <alignment horizontal="left" vertical="center" wrapText="1"/>
    </xf>
    <xf numFmtId="41" fontId="47" fillId="0" borderId="17" xfId="2" applyFont="1" applyFill="1" applyBorder="1" applyAlignment="1">
      <alignment vertical="center" wrapText="1"/>
    </xf>
    <xf numFmtId="0" fontId="46" fillId="0" borderId="1" xfId="2" quotePrefix="1" applyNumberFormat="1" applyFont="1" applyFill="1" applyBorder="1" applyAlignment="1">
      <alignment horizontal="center" vertical="center" wrapText="1"/>
    </xf>
    <xf numFmtId="0" fontId="47" fillId="0" borderId="1" xfId="0" quotePrefix="1" applyFont="1" applyFill="1" applyBorder="1" applyAlignment="1">
      <alignment horizontal="left" vertical="center" wrapText="1"/>
    </xf>
    <xf numFmtId="41" fontId="47" fillId="0" borderId="17" xfId="2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vertical="center" wrapText="1"/>
    </xf>
    <xf numFmtId="0" fontId="47" fillId="0" borderId="1" xfId="2" applyNumberFormat="1" applyFont="1" applyFill="1" applyBorder="1" applyAlignment="1">
      <alignment horizontal="center" vertical="center" wrapText="1"/>
    </xf>
    <xf numFmtId="0" fontId="46" fillId="0" borderId="17" xfId="2" quotePrefix="1" applyNumberFormat="1" applyFont="1" applyFill="1" applyBorder="1" applyAlignment="1">
      <alignment horizontal="center" vertical="center" wrapText="1"/>
    </xf>
    <xf numFmtId="0" fontId="47" fillId="0" borderId="17" xfId="0" applyNumberFormat="1" applyFont="1" applyFill="1" applyBorder="1" applyAlignment="1">
      <alignment horizontal="center" vertical="center" wrapText="1"/>
    </xf>
    <xf numFmtId="0" fontId="47" fillId="0" borderId="27" xfId="0" applyNumberFormat="1" applyFont="1" applyFill="1" applyBorder="1" applyAlignment="1">
      <alignment horizontal="center" vertical="center" wrapText="1"/>
    </xf>
    <xf numFmtId="0" fontId="49" fillId="0" borderId="16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16" xfId="0" quotePrefix="1" applyFont="1" applyFill="1" applyBorder="1" applyAlignment="1">
      <alignment horizontal="center" vertical="center" wrapText="1"/>
    </xf>
    <xf numFmtId="0" fontId="47" fillId="0" borderId="16" xfId="5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left" vertical="center" wrapText="1"/>
    </xf>
    <xf numFmtId="41" fontId="47" fillId="0" borderId="27" xfId="2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left" vertical="center" wrapText="1"/>
    </xf>
    <xf numFmtId="0" fontId="47" fillId="0" borderId="13" xfId="0" applyFont="1" applyFill="1" applyBorder="1" applyAlignment="1">
      <alignment vertical="center" wrapText="1"/>
    </xf>
    <xf numFmtId="0" fontId="47" fillId="0" borderId="13" xfId="5" applyFont="1" applyFill="1" applyBorder="1" applyAlignment="1">
      <alignment horizontal="center" vertical="center" wrapText="1"/>
    </xf>
    <xf numFmtId="41" fontId="47" fillId="0" borderId="13" xfId="2" quotePrefix="1" applyFont="1" applyFill="1" applyBorder="1" applyAlignment="1">
      <alignment horizontal="center" vertical="center" wrapText="1"/>
    </xf>
    <xf numFmtId="0" fontId="46" fillId="0" borderId="13" xfId="0" applyFont="1" applyFill="1" applyBorder="1" applyAlignment="1">
      <alignment horizontal="center" vertical="center" wrapText="1"/>
    </xf>
    <xf numFmtId="0" fontId="46" fillId="0" borderId="17" xfId="0" quotePrefix="1" applyNumberFormat="1" applyFont="1" applyFill="1" applyBorder="1" applyAlignment="1">
      <alignment horizontal="left" vertical="center" wrapText="1"/>
    </xf>
    <xf numFmtId="0" fontId="47" fillId="0" borderId="13" xfId="0" applyNumberFormat="1" applyFont="1" applyFill="1" applyBorder="1" applyAlignment="1">
      <alignment horizontal="left" vertical="center" wrapText="1"/>
    </xf>
    <xf numFmtId="0" fontId="47" fillId="0" borderId="13" xfId="0" quotePrefix="1" applyNumberFormat="1" applyFont="1" applyFill="1" applyBorder="1" applyAlignment="1">
      <alignment horizontal="center" vertical="center" wrapText="1"/>
    </xf>
    <xf numFmtId="41" fontId="47" fillId="0" borderId="13" xfId="2" quotePrefix="1" applyFont="1" applyFill="1" applyBorder="1" applyAlignment="1">
      <alignment vertical="center" wrapText="1"/>
    </xf>
    <xf numFmtId="0" fontId="46" fillId="0" borderId="1" xfId="0" applyNumberFormat="1" applyFont="1" applyFill="1" applyBorder="1" applyAlignment="1">
      <alignment vertical="center" wrapText="1"/>
    </xf>
    <xf numFmtId="0" fontId="46" fillId="0" borderId="1" xfId="0" applyNumberFormat="1" applyFont="1" applyFill="1" applyBorder="1" applyAlignment="1">
      <alignment horizontal="left" vertical="center" wrapText="1"/>
    </xf>
    <xf numFmtId="0" fontId="46" fillId="0" borderId="1" xfId="0" applyNumberFormat="1" applyFont="1" applyFill="1" applyBorder="1" applyAlignment="1">
      <alignment horizontal="center" vertical="center" wrapText="1"/>
    </xf>
    <xf numFmtId="41" fontId="46" fillId="0" borderId="1" xfId="2" applyFont="1" applyFill="1" applyBorder="1" applyAlignment="1">
      <alignment vertical="center" wrapText="1"/>
    </xf>
    <xf numFmtId="41" fontId="46" fillId="0" borderId="1" xfId="2" applyFont="1" applyFill="1" applyBorder="1" applyAlignment="1">
      <alignment horizontal="left" vertical="center" wrapText="1"/>
    </xf>
    <xf numFmtId="0" fontId="46" fillId="0" borderId="17" xfId="2" applyNumberFormat="1" applyFont="1" applyFill="1" applyBorder="1" applyAlignment="1">
      <alignment horizontal="center" vertical="center" wrapText="1"/>
    </xf>
    <xf numFmtId="41" fontId="46" fillId="0" borderId="17" xfId="2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vertical="center"/>
    </xf>
    <xf numFmtId="0" fontId="47" fillId="0" borderId="13" xfId="0" applyNumberFormat="1" applyFont="1" applyFill="1" applyBorder="1" applyAlignment="1">
      <alignment vertical="center" wrapText="1"/>
    </xf>
    <xf numFmtId="0" fontId="46" fillId="0" borderId="1" xfId="0" quotePrefix="1" applyNumberFormat="1" applyFont="1" applyFill="1" applyBorder="1" applyAlignment="1">
      <alignment horizontal="left" vertical="center" wrapText="1"/>
    </xf>
    <xf numFmtId="0" fontId="49" fillId="0" borderId="1" xfId="0" applyNumberFormat="1" applyFont="1" applyFill="1" applyBorder="1" applyAlignment="1">
      <alignment vertical="center" wrapText="1"/>
    </xf>
    <xf numFmtId="0" fontId="49" fillId="0" borderId="1" xfId="0" quotePrefix="1" applyNumberFormat="1" applyFont="1" applyFill="1" applyBorder="1" applyAlignment="1">
      <alignment vertical="center" wrapText="1"/>
    </xf>
    <xf numFmtId="0" fontId="47" fillId="0" borderId="1" xfId="2" quotePrefix="1" applyNumberFormat="1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vertical="center"/>
    </xf>
    <xf numFmtId="0" fontId="48" fillId="0" borderId="17" xfId="0" quotePrefix="1" applyNumberFormat="1" applyFont="1" applyFill="1" applyBorder="1" applyAlignment="1">
      <alignment vertical="center" wrapText="1"/>
    </xf>
    <xf numFmtId="0" fontId="48" fillId="0" borderId="1" xfId="0" applyFont="1" applyFill="1" applyBorder="1" applyAlignment="1">
      <alignment vertical="center"/>
    </xf>
    <xf numFmtId="0" fontId="48" fillId="0" borderId="1" xfId="0" quotePrefix="1" applyNumberFormat="1" applyFont="1" applyFill="1" applyBorder="1" applyAlignment="1">
      <alignment vertical="center" wrapText="1"/>
    </xf>
    <xf numFmtId="41" fontId="49" fillId="0" borderId="1" xfId="0" quotePrefix="1" applyNumberFormat="1" applyFont="1" applyFill="1" applyBorder="1" applyAlignment="1">
      <alignment horizontal="center" vertical="center" wrapText="1"/>
    </xf>
    <xf numFmtId="0" fontId="49" fillId="0" borderId="3" xfId="0" applyNumberFormat="1" applyFont="1" applyFill="1" applyBorder="1" applyAlignment="1">
      <alignment vertical="center" wrapText="1"/>
    </xf>
    <xf numFmtId="0" fontId="47" fillId="0" borderId="3" xfId="2" quotePrefix="1" applyNumberFormat="1" applyFont="1" applyFill="1" applyBorder="1" applyAlignment="1">
      <alignment horizontal="center" vertical="center" wrapText="1"/>
    </xf>
    <xf numFmtId="41" fontId="49" fillId="0" borderId="17" xfId="0" applyNumberFormat="1" applyFont="1" applyFill="1" applyBorder="1" applyAlignment="1">
      <alignment horizontal="left" vertical="center" wrapText="1"/>
    </xf>
    <xf numFmtId="0" fontId="49" fillId="0" borderId="17" xfId="0" applyNumberFormat="1" applyFont="1" applyFill="1" applyBorder="1" applyAlignment="1">
      <alignment vertical="center" wrapText="1"/>
    </xf>
    <xf numFmtId="0" fontId="47" fillId="0" borderId="17" xfId="2" quotePrefix="1" applyNumberFormat="1" applyFont="1" applyFill="1" applyBorder="1" applyAlignment="1">
      <alignment horizontal="center" vertical="center" wrapText="1"/>
    </xf>
    <xf numFmtId="0" fontId="47" fillId="0" borderId="17" xfId="2" applyNumberFormat="1" applyFont="1" applyFill="1" applyBorder="1" applyAlignment="1">
      <alignment horizontal="center" vertical="center" wrapText="1"/>
    </xf>
    <xf numFmtId="0" fontId="49" fillId="2" borderId="17" xfId="0" applyFont="1" applyFill="1" applyBorder="1" applyAlignment="1">
      <alignment horizontal="center" vertical="center" wrapText="1"/>
    </xf>
    <xf numFmtId="0" fontId="48" fillId="0" borderId="17" xfId="0" applyNumberFormat="1" applyFont="1" applyFill="1" applyBorder="1" applyAlignment="1">
      <alignment vertical="center" wrapText="1"/>
    </xf>
    <xf numFmtId="0" fontId="49" fillId="3" borderId="17" xfId="0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wrapText="1"/>
    </xf>
    <xf numFmtId="0" fontId="49" fillId="0" borderId="17" xfId="0" applyFont="1" applyFill="1" applyBorder="1" applyAlignment="1">
      <alignment wrapText="1"/>
    </xf>
    <xf numFmtId="0" fontId="49" fillId="0" borderId="17" xfId="0" quotePrefix="1" applyNumberFormat="1" applyFont="1" applyFill="1" applyBorder="1" applyAlignment="1">
      <alignment wrapText="1"/>
    </xf>
    <xf numFmtId="0" fontId="49" fillId="0" borderId="17" xfId="0" quotePrefix="1" applyNumberFormat="1" applyFont="1" applyFill="1" applyBorder="1" applyAlignment="1">
      <alignment vertical="center" wrapText="1"/>
    </xf>
    <xf numFmtId="41" fontId="47" fillId="0" borderId="17" xfId="2" quotePrefix="1" applyFont="1" applyFill="1" applyBorder="1" applyAlignment="1">
      <alignment horizontal="center" wrapText="1"/>
    </xf>
    <xf numFmtId="0" fontId="47" fillId="0" borderId="17" xfId="0" quotePrefix="1" applyNumberFormat="1" applyFont="1" applyFill="1" applyBorder="1" applyAlignment="1">
      <alignment horizontal="left" wrapText="1"/>
    </xf>
    <xf numFmtId="41" fontId="47" fillId="0" borderId="17" xfId="2" quotePrefix="1" applyFont="1" applyFill="1" applyBorder="1" applyAlignment="1">
      <alignment horizontal="right" wrapText="1"/>
    </xf>
    <xf numFmtId="0" fontId="47" fillId="0" borderId="17" xfId="0" applyNumberFormat="1" applyFont="1" applyFill="1" applyBorder="1" applyAlignment="1">
      <alignment horizontal="center" wrapText="1"/>
    </xf>
    <xf numFmtId="0" fontId="47" fillId="0" borderId="17" xfId="0" quotePrefix="1" applyNumberFormat="1" applyFont="1" applyFill="1" applyBorder="1" applyAlignment="1">
      <alignment horizontal="center" wrapText="1"/>
    </xf>
    <xf numFmtId="0" fontId="47" fillId="0" borderId="3" xfId="0" applyFont="1" applyFill="1" applyBorder="1" applyAlignment="1">
      <alignment horizontal="left" wrapText="1"/>
    </xf>
    <xf numFmtId="41" fontId="46" fillId="0" borderId="28" xfId="2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left" vertical="center" wrapText="1"/>
    </xf>
    <xf numFmtId="41" fontId="47" fillId="0" borderId="28" xfId="2" applyFont="1" applyFill="1" applyBorder="1" applyAlignment="1">
      <alignment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wrapText="1"/>
    </xf>
    <xf numFmtId="0" fontId="47" fillId="0" borderId="0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horizontal="center" vertical="center" wrapText="1"/>
    </xf>
    <xf numFmtId="41" fontId="47" fillId="0" borderId="0" xfId="2" applyFont="1" applyFill="1" applyBorder="1" applyAlignment="1">
      <alignment wrapText="1"/>
    </xf>
    <xf numFmtId="0" fontId="47" fillId="0" borderId="0" xfId="0" applyFont="1" applyFill="1" applyBorder="1" applyAlignment="1">
      <alignment horizontal="left" wrapText="1"/>
    </xf>
    <xf numFmtId="0" fontId="46" fillId="0" borderId="1" xfId="0" applyFont="1" applyFill="1" applyBorder="1" applyAlignment="1">
      <alignment horizontal="left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wrapText="1"/>
    </xf>
    <xf numFmtId="0" fontId="49" fillId="0" borderId="3" xfId="0" applyFont="1" applyFill="1" applyBorder="1" applyAlignment="1">
      <alignment horizontal="center" vertical="center" wrapText="1"/>
    </xf>
    <xf numFmtId="41" fontId="47" fillId="0" borderId="5" xfId="2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41" fontId="47" fillId="0" borderId="5" xfId="2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left" vertical="center" wrapText="1"/>
    </xf>
    <xf numFmtId="0" fontId="48" fillId="2" borderId="0" xfId="0" applyFont="1" applyFill="1" applyAlignment="1">
      <alignment horizontal="left" wrapText="1"/>
    </xf>
    <xf numFmtId="0" fontId="46" fillId="2" borderId="0" xfId="0" applyFont="1" applyFill="1" applyAlignment="1">
      <alignment horizontal="left" wrapText="1"/>
    </xf>
    <xf numFmtId="0" fontId="47" fillId="2" borderId="0" xfId="0" applyFont="1" applyFill="1" applyAlignment="1">
      <alignment wrapText="1"/>
    </xf>
    <xf numFmtId="0" fontId="47" fillId="2" borderId="0" xfId="0" applyFont="1" applyFill="1" applyAlignment="1">
      <alignment vertical="center" wrapText="1"/>
    </xf>
    <xf numFmtId="0" fontId="47" fillId="2" borderId="0" xfId="0" applyFont="1" applyFill="1" applyAlignment="1">
      <alignment horizontal="center" wrapText="1"/>
    </xf>
    <xf numFmtId="0" fontId="47" fillId="2" borderId="0" xfId="0" applyFont="1" applyFill="1" applyAlignment="1">
      <alignment horizontal="center" vertical="center" wrapText="1"/>
    </xf>
    <xf numFmtId="41" fontId="47" fillId="2" borderId="0" xfId="2" applyFont="1" applyFill="1" applyAlignment="1">
      <alignment wrapText="1"/>
    </xf>
    <xf numFmtId="0" fontId="47" fillId="2" borderId="0" xfId="0" applyFont="1" applyFill="1" applyAlignment="1">
      <alignment horizontal="left" wrapText="1"/>
    </xf>
    <xf numFmtId="0" fontId="49" fillId="2" borderId="0" xfId="0" applyFont="1" applyFill="1" applyAlignment="1">
      <alignment horizontal="center" wrapText="1"/>
    </xf>
    <xf numFmtId="41" fontId="46" fillId="2" borderId="7" xfId="2" applyFont="1" applyFill="1" applyBorder="1" applyAlignment="1">
      <alignment horizontal="center" wrapText="1"/>
    </xf>
    <xf numFmtId="0" fontId="47" fillId="2" borderId="7" xfId="0" applyFont="1" applyFill="1" applyBorder="1" applyAlignment="1">
      <alignment horizontal="left" wrapText="1"/>
    </xf>
    <xf numFmtId="41" fontId="47" fillId="2" borderId="7" xfId="2" applyFont="1" applyFill="1" applyBorder="1" applyAlignment="1">
      <alignment wrapText="1"/>
    </xf>
    <xf numFmtId="0" fontId="47" fillId="2" borderId="7" xfId="0" applyFont="1" applyFill="1" applyBorder="1" applyAlignment="1">
      <alignment horizontal="center" wrapText="1"/>
    </xf>
    <xf numFmtId="0" fontId="46" fillId="2" borderId="0" xfId="0" applyFont="1" applyFill="1" applyAlignment="1">
      <alignment horizontal="center" wrapText="1"/>
    </xf>
    <xf numFmtId="0" fontId="49" fillId="2" borderId="19" xfId="0" applyFont="1" applyFill="1" applyBorder="1" applyAlignment="1">
      <alignment horizontal="center" wrapText="1"/>
    </xf>
    <xf numFmtId="0" fontId="47" fillId="2" borderId="19" xfId="0" applyFont="1" applyFill="1" applyBorder="1" applyAlignment="1">
      <alignment horizontal="center" wrapText="1"/>
    </xf>
    <xf numFmtId="0" fontId="47" fillId="2" borderId="5" xfId="0" applyFont="1" applyFill="1" applyBorder="1" applyAlignment="1">
      <alignment horizontal="center" wrapText="1"/>
    </xf>
    <xf numFmtId="0" fontId="47" fillId="2" borderId="8" xfId="0" applyFont="1" applyFill="1" applyBorder="1" applyAlignment="1">
      <alignment horizontal="center" wrapText="1"/>
    </xf>
    <xf numFmtId="0" fontId="47" fillId="2" borderId="5" xfId="0" applyFont="1" applyFill="1" applyBorder="1" applyAlignment="1">
      <alignment vertical="center" wrapText="1"/>
    </xf>
    <xf numFmtId="0" fontId="47" fillId="2" borderId="5" xfId="2" applyNumberFormat="1" applyFont="1" applyFill="1" applyBorder="1" applyAlignment="1">
      <alignment horizontal="center" vertical="center" wrapText="1"/>
    </xf>
    <xf numFmtId="0" fontId="47" fillId="2" borderId="5" xfId="0" applyNumberFormat="1" applyFont="1" applyFill="1" applyBorder="1" applyAlignment="1">
      <alignment horizontal="center" vertical="center" wrapText="1"/>
    </xf>
    <xf numFmtId="0" fontId="49" fillId="2" borderId="12" xfId="0" applyNumberFormat="1" applyFont="1" applyFill="1" applyBorder="1" applyAlignment="1">
      <alignment horizontal="center" vertical="center" wrapText="1"/>
    </xf>
    <xf numFmtId="0" fontId="47" fillId="2" borderId="12" xfId="0" applyNumberFormat="1" applyFont="1" applyFill="1" applyBorder="1" applyAlignment="1">
      <alignment horizontal="center" vertical="center" wrapText="1"/>
    </xf>
    <xf numFmtId="0" fontId="47" fillId="2" borderId="12" xfId="2" applyNumberFormat="1" applyFont="1" applyFill="1" applyBorder="1" applyAlignment="1">
      <alignment horizontal="center" vertical="center" wrapText="1"/>
    </xf>
    <xf numFmtId="0" fontId="49" fillId="2" borderId="5" xfId="0" applyFont="1" applyFill="1" applyBorder="1" applyAlignment="1">
      <alignment horizontal="center" wrapText="1"/>
    </xf>
    <xf numFmtId="0" fontId="47" fillId="2" borderId="5" xfId="0" applyFont="1" applyFill="1" applyBorder="1" applyAlignment="1">
      <alignment horizontal="center" vertical="center" wrapText="1"/>
    </xf>
    <xf numFmtId="41" fontId="47" fillId="2" borderId="5" xfId="2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left" wrapText="1"/>
    </xf>
    <xf numFmtId="41" fontId="47" fillId="2" borderId="5" xfId="2" applyFont="1" applyFill="1" applyBorder="1" applyAlignment="1">
      <alignment horizontal="center" wrapText="1"/>
    </xf>
    <xf numFmtId="41" fontId="48" fillId="2" borderId="1" xfId="2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left" vertical="center"/>
    </xf>
    <xf numFmtId="0" fontId="46" fillId="2" borderId="1" xfId="2" applyNumberFormat="1" applyFont="1" applyFill="1" applyBorder="1" applyAlignment="1">
      <alignment horizontal="center" vertical="center" wrapText="1"/>
    </xf>
    <xf numFmtId="41" fontId="46" fillId="2" borderId="1" xfId="2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left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7" fillId="2" borderId="1" xfId="5" applyFont="1" applyFill="1" applyBorder="1" applyAlignment="1">
      <alignment vertical="center" wrapText="1"/>
    </xf>
    <xf numFmtId="0" fontId="47" fillId="2" borderId="1" xfId="5" applyFont="1" applyFill="1" applyBorder="1" applyAlignment="1">
      <alignment horizontal="center" vertical="center" wrapText="1"/>
    </xf>
    <xf numFmtId="41" fontId="47" fillId="2" borderId="1" xfId="2" quotePrefix="1" applyFont="1" applyFill="1" applyBorder="1" applyAlignment="1">
      <alignment horizontal="center" vertical="center" wrapText="1"/>
    </xf>
    <xf numFmtId="0" fontId="47" fillId="2" borderId="1" xfId="5" applyFont="1" applyFill="1" applyBorder="1" applyAlignment="1">
      <alignment horizontal="left" vertical="center" wrapText="1"/>
    </xf>
    <xf numFmtId="0" fontId="47" fillId="2" borderId="1" xfId="0" quotePrefix="1" applyNumberFormat="1" applyFont="1" applyFill="1" applyBorder="1" applyAlignment="1">
      <alignment horizontal="center" vertical="center" wrapText="1"/>
    </xf>
    <xf numFmtId="41" fontId="47" fillId="2" borderId="1" xfId="3" applyFont="1" applyFill="1" applyBorder="1" applyAlignment="1">
      <alignment horizontal="center" vertical="center" wrapText="1"/>
    </xf>
    <xf numFmtId="0" fontId="47" fillId="2" borderId="1" xfId="0" quotePrefix="1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vertical="center" wrapText="1"/>
    </xf>
    <xf numFmtId="0" fontId="47" fillId="2" borderId="1" xfId="0" applyFont="1" applyFill="1" applyBorder="1" applyAlignment="1">
      <alignment vertical="center" wrapText="1"/>
    </xf>
    <xf numFmtId="0" fontId="47" fillId="2" borderId="1" xfId="2" applyNumberFormat="1" applyFont="1" applyFill="1" applyBorder="1" applyAlignment="1">
      <alignment horizontal="center" vertical="center" wrapText="1"/>
    </xf>
    <xf numFmtId="41" fontId="47" fillId="2" borderId="1" xfId="2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left" vertical="center" wrapText="1"/>
    </xf>
    <xf numFmtId="41" fontId="47" fillId="2" borderId="1" xfId="2" applyFont="1" applyFill="1" applyBorder="1" applyAlignment="1">
      <alignment horizontal="right" vertical="center" wrapText="1"/>
    </xf>
    <xf numFmtId="0" fontId="46" fillId="2" borderId="1" xfId="0" quotePrefix="1" applyNumberFormat="1" applyFont="1" applyFill="1" applyBorder="1" applyAlignment="1">
      <alignment vertical="center" wrapText="1"/>
    </xf>
    <xf numFmtId="0" fontId="46" fillId="2" borderId="1" xfId="0" quotePrefix="1" applyNumberFormat="1" applyFont="1" applyFill="1" applyBorder="1" applyAlignment="1">
      <alignment horizontal="center" vertical="center" wrapText="1"/>
    </xf>
    <xf numFmtId="41" fontId="46" fillId="2" borderId="1" xfId="2" quotePrefix="1" applyFont="1" applyFill="1" applyBorder="1" applyAlignment="1">
      <alignment horizontal="center" vertical="center" wrapText="1"/>
    </xf>
    <xf numFmtId="41" fontId="46" fillId="2" borderId="1" xfId="2" quotePrefix="1" applyFont="1" applyFill="1" applyBorder="1" applyAlignment="1">
      <alignment horizontal="left" vertical="center" wrapText="1"/>
    </xf>
    <xf numFmtId="0" fontId="49" fillId="2" borderId="13" xfId="0" applyFont="1" applyFill="1" applyBorder="1" applyAlignment="1">
      <alignment horizontal="center" vertical="center" wrapText="1"/>
    </xf>
    <xf numFmtId="0" fontId="47" fillId="2" borderId="13" xfId="0" applyFont="1" applyFill="1" applyBorder="1" applyAlignment="1">
      <alignment horizontal="center" vertical="center" wrapText="1"/>
    </xf>
    <xf numFmtId="0" fontId="47" fillId="2" borderId="13" xfId="0" quotePrefix="1" applyFont="1" applyFill="1" applyBorder="1" applyAlignment="1">
      <alignment horizontal="center" vertical="center" wrapText="1"/>
    </xf>
    <xf numFmtId="0" fontId="47" fillId="2" borderId="13" xfId="0" applyNumberFormat="1" applyFont="1" applyFill="1" applyBorder="1" applyAlignment="1">
      <alignment vertical="center" wrapText="1"/>
    </xf>
    <xf numFmtId="0" fontId="47" fillId="2" borderId="13" xfId="5" applyFont="1" applyFill="1" applyBorder="1" applyAlignment="1">
      <alignment horizontal="center" vertical="center" wrapText="1"/>
    </xf>
    <xf numFmtId="0" fontId="47" fillId="2" borderId="13" xfId="0" quotePrefix="1" applyNumberFormat="1" applyFont="1" applyFill="1" applyBorder="1" applyAlignment="1">
      <alignment horizontal="center" vertical="center" wrapText="1"/>
    </xf>
    <xf numFmtId="41" fontId="47" fillId="2" borderId="13" xfId="2" quotePrefix="1" applyFont="1" applyFill="1" applyBorder="1" applyAlignment="1">
      <alignment horizontal="center" vertical="center" wrapText="1"/>
    </xf>
    <xf numFmtId="0" fontId="47" fillId="2" borderId="13" xfId="0" applyNumberFormat="1" applyFont="1" applyFill="1" applyBorder="1" applyAlignment="1">
      <alignment horizontal="left" vertical="center" wrapText="1"/>
    </xf>
    <xf numFmtId="0" fontId="47" fillId="2" borderId="13" xfId="0" applyFont="1" applyFill="1" applyBorder="1" applyAlignment="1">
      <alignment horizontal="left" vertical="center" wrapText="1"/>
    </xf>
    <xf numFmtId="0" fontId="49" fillId="2" borderId="27" xfId="0" applyFont="1" applyFill="1" applyBorder="1" applyAlignment="1">
      <alignment horizontal="center" vertical="center" wrapText="1"/>
    </xf>
    <xf numFmtId="0" fontId="47" fillId="2" borderId="27" xfId="0" applyFont="1" applyFill="1" applyBorder="1" applyAlignment="1">
      <alignment horizontal="center" vertical="center" wrapText="1"/>
    </xf>
    <xf numFmtId="0" fontId="47" fillId="2" borderId="27" xfId="0" quotePrefix="1" applyFont="1" applyFill="1" applyBorder="1" applyAlignment="1">
      <alignment horizontal="center" vertical="center" wrapText="1"/>
    </xf>
    <xf numFmtId="0" fontId="47" fillId="2" borderId="27" xfId="0" applyNumberFormat="1" applyFont="1" applyFill="1" applyBorder="1" applyAlignment="1">
      <alignment vertical="center" wrapText="1"/>
    </xf>
    <xf numFmtId="0" fontId="47" fillId="2" borderId="27" xfId="5" applyFont="1" applyFill="1" applyBorder="1" applyAlignment="1">
      <alignment horizontal="center" vertical="center" wrapText="1"/>
    </xf>
    <xf numFmtId="0" fontId="47" fillId="2" borderId="27" xfId="0" quotePrefix="1" applyNumberFormat="1" applyFont="1" applyFill="1" applyBorder="1" applyAlignment="1">
      <alignment horizontal="center" vertical="center" wrapText="1"/>
    </xf>
    <xf numFmtId="41" fontId="47" fillId="2" borderId="27" xfId="2" quotePrefix="1" applyFont="1" applyFill="1" applyBorder="1" applyAlignment="1">
      <alignment horizontal="center" vertical="center" wrapText="1"/>
    </xf>
    <xf numFmtId="0" fontId="47" fillId="2" borderId="27" xfId="0" applyNumberFormat="1" applyFont="1" applyFill="1" applyBorder="1" applyAlignment="1">
      <alignment horizontal="left" vertical="center" wrapText="1"/>
    </xf>
    <xf numFmtId="0" fontId="47" fillId="2" borderId="27" xfId="0" applyFont="1" applyFill="1" applyBorder="1" applyAlignment="1">
      <alignment horizontal="left" vertical="center" wrapText="1"/>
    </xf>
    <xf numFmtId="0" fontId="49" fillId="2" borderId="16" xfId="0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 vertical="center" wrapText="1"/>
    </xf>
    <xf numFmtId="0" fontId="47" fillId="2" borderId="16" xfId="0" quotePrefix="1" applyFont="1" applyFill="1" applyBorder="1" applyAlignment="1">
      <alignment horizontal="center" vertical="center" wrapText="1"/>
    </xf>
    <xf numFmtId="0" fontId="47" fillId="2" borderId="16" xfId="0" applyNumberFormat="1" applyFont="1" applyFill="1" applyBorder="1" applyAlignment="1">
      <alignment vertical="center" wrapText="1"/>
    </xf>
    <xf numFmtId="0" fontId="47" fillId="2" borderId="16" xfId="5" applyFont="1" applyFill="1" applyBorder="1" applyAlignment="1">
      <alignment horizontal="center" vertical="center" wrapText="1"/>
    </xf>
    <xf numFmtId="0" fontId="47" fillId="2" borderId="16" xfId="0" quotePrefix="1" applyNumberFormat="1" applyFont="1" applyFill="1" applyBorder="1" applyAlignment="1">
      <alignment horizontal="center" vertical="center" wrapText="1"/>
    </xf>
    <xf numFmtId="41" fontId="47" fillId="2" borderId="16" xfId="2" quotePrefix="1" applyFont="1" applyFill="1" applyBorder="1" applyAlignment="1">
      <alignment horizontal="center" vertical="center" wrapText="1"/>
    </xf>
    <xf numFmtId="0" fontId="47" fillId="2" borderId="16" xfId="0" applyNumberFormat="1" applyFont="1" applyFill="1" applyBorder="1" applyAlignment="1">
      <alignment horizontal="left" vertical="center" wrapText="1"/>
    </xf>
    <xf numFmtId="0" fontId="47" fillId="2" borderId="16" xfId="0" applyFont="1" applyFill="1" applyBorder="1" applyAlignment="1">
      <alignment horizontal="left" vertical="center" wrapText="1"/>
    </xf>
    <xf numFmtId="0" fontId="47" fillId="2" borderId="17" xfId="0" applyFont="1" applyFill="1" applyBorder="1" applyAlignment="1">
      <alignment horizontal="center" vertical="center" wrapText="1"/>
    </xf>
    <xf numFmtId="0" fontId="47" fillId="2" borderId="17" xfId="0" quotePrefix="1" applyFont="1" applyFill="1" applyBorder="1" applyAlignment="1">
      <alignment horizontal="center" vertical="center" wrapText="1"/>
    </xf>
    <xf numFmtId="0" fontId="47" fillId="2" borderId="17" xfId="0" applyNumberFormat="1" applyFont="1" applyFill="1" applyBorder="1" applyAlignment="1">
      <alignment vertical="center" wrapText="1"/>
    </xf>
    <xf numFmtId="0" fontId="47" fillId="2" borderId="17" xfId="5" applyFont="1" applyFill="1" applyBorder="1" applyAlignment="1">
      <alignment horizontal="center" vertical="center" wrapText="1"/>
    </xf>
    <xf numFmtId="0" fontId="47" fillId="2" borderId="17" xfId="0" quotePrefix="1" applyNumberFormat="1" applyFont="1" applyFill="1" applyBorder="1" applyAlignment="1">
      <alignment horizontal="center" vertical="center" wrapText="1"/>
    </xf>
    <xf numFmtId="41" fontId="47" fillId="2" borderId="17" xfId="2" quotePrefix="1" applyFont="1" applyFill="1" applyBorder="1" applyAlignment="1">
      <alignment horizontal="center" vertical="center" wrapText="1"/>
    </xf>
    <xf numFmtId="0" fontId="47" fillId="2" borderId="17" xfId="0" applyNumberFormat="1" applyFont="1" applyFill="1" applyBorder="1" applyAlignment="1">
      <alignment horizontal="left" vertical="center" wrapText="1"/>
    </xf>
    <xf numFmtId="0" fontId="47" fillId="2" borderId="17" xfId="0" applyFont="1" applyFill="1" applyBorder="1" applyAlignment="1">
      <alignment horizontal="left" vertical="center" wrapText="1"/>
    </xf>
    <xf numFmtId="0" fontId="47" fillId="2" borderId="1" xfId="0" applyNumberFormat="1" applyFont="1" applyFill="1" applyBorder="1" applyAlignment="1">
      <alignment vertical="center" wrapText="1"/>
    </xf>
    <xf numFmtId="0" fontId="47" fillId="2" borderId="1" xfId="0" applyNumberFormat="1" applyFont="1" applyFill="1" applyBorder="1" applyAlignment="1">
      <alignment horizontal="left" vertical="center" wrapText="1"/>
    </xf>
    <xf numFmtId="0" fontId="49" fillId="2" borderId="27" xfId="0" applyFont="1" applyFill="1" applyBorder="1" applyAlignment="1">
      <alignment vertical="center" wrapText="1"/>
    </xf>
    <xf numFmtId="0" fontId="49" fillId="2" borderId="16" xfId="0" applyFont="1" applyFill="1" applyBorder="1" applyAlignment="1">
      <alignment vertical="center" wrapText="1"/>
    </xf>
    <xf numFmtId="0" fontId="49" fillId="2" borderId="17" xfId="0" applyFont="1" applyFill="1" applyBorder="1" applyAlignment="1">
      <alignment vertical="center" wrapText="1"/>
    </xf>
    <xf numFmtId="41" fontId="47" fillId="2" borderId="1" xfId="2" applyFont="1" applyFill="1" applyBorder="1" applyAlignment="1">
      <alignment vertical="center" wrapText="1"/>
    </xf>
    <xf numFmtId="0" fontId="48" fillId="2" borderId="17" xfId="0" applyFont="1" applyFill="1" applyBorder="1" applyAlignment="1">
      <alignment horizontal="center" vertical="center" wrapText="1"/>
    </xf>
    <xf numFmtId="0" fontId="46" fillId="2" borderId="17" xfId="0" applyFont="1" applyFill="1" applyBorder="1" applyAlignment="1">
      <alignment horizontal="center" vertical="center" wrapText="1"/>
    </xf>
    <xf numFmtId="0" fontId="46" fillId="2" borderId="17" xfId="0" applyFont="1" applyFill="1" applyBorder="1" applyAlignment="1">
      <alignment horizontal="left" vertical="center"/>
    </xf>
    <xf numFmtId="0" fontId="46" fillId="2" borderId="17" xfId="0" quotePrefix="1" applyNumberFormat="1" applyFont="1" applyFill="1" applyBorder="1" applyAlignment="1">
      <alignment vertical="center" wrapText="1"/>
    </xf>
    <xf numFmtId="0" fontId="46" fillId="2" borderId="17" xfId="0" quotePrefix="1" applyNumberFormat="1" applyFont="1" applyFill="1" applyBorder="1" applyAlignment="1">
      <alignment horizontal="center" vertical="center" wrapText="1"/>
    </xf>
    <xf numFmtId="41" fontId="46" fillId="2" borderId="17" xfId="2" quotePrefix="1" applyFont="1" applyFill="1" applyBorder="1" applyAlignment="1">
      <alignment horizontal="center" vertical="center" wrapText="1"/>
    </xf>
    <xf numFmtId="41" fontId="46" fillId="2" borderId="17" xfId="2" quotePrefix="1" applyFont="1" applyFill="1" applyBorder="1" applyAlignment="1">
      <alignment horizontal="left" vertical="center" wrapText="1"/>
    </xf>
    <xf numFmtId="41" fontId="46" fillId="2" borderId="17" xfId="2" quotePrefix="1" applyFont="1" applyFill="1" applyBorder="1" applyAlignment="1">
      <alignment vertical="center" wrapText="1"/>
    </xf>
    <xf numFmtId="0" fontId="46" fillId="2" borderId="17" xfId="0" applyFont="1" applyFill="1" applyBorder="1" applyAlignment="1">
      <alignment horizontal="left" vertical="center" wrapText="1"/>
    </xf>
    <xf numFmtId="0" fontId="47" fillId="2" borderId="13" xfId="0" quotePrefix="1" applyNumberFormat="1" applyFont="1" applyFill="1" applyBorder="1" applyAlignment="1">
      <alignment vertical="center" wrapText="1"/>
    </xf>
    <xf numFmtId="0" fontId="49" fillId="2" borderId="13" xfId="0" applyFont="1" applyFill="1" applyBorder="1" applyAlignment="1">
      <alignment vertical="center" wrapText="1"/>
    </xf>
    <xf numFmtId="0" fontId="47" fillId="2" borderId="13" xfId="0" applyFont="1" applyFill="1" applyBorder="1" applyAlignment="1">
      <alignment vertical="center" wrapText="1"/>
    </xf>
    <xf numFmtId="0" fontId="47" fillId="2" borderId="1" xfId="0" quotePrefix="1" applyNumberFormat="1" applyFont="1" applyFill="1" applyBorder="1" applyAlignment="1">
      <alignment vertical="center" wrapText="1"/>
    </xf>
    <xf numFmtId="0" fontId="46" fillId="2" borderId="1" xfId="0" applyFont="1" applyFill="1" applyBorder="1" applyAlignment="1">
      <alignment vertical="center"/>
    </xf>
    <xf numFmtId="0" fontId="46" fillId="2" borderId="1" xfId="2" quotePrefix="1" applyNumberFormat="1" applyFont="1" applyFill="1" applyBorder="1" applyAlignment="1">
      <alignment horizontal="center" vertical="center" wrapText="1"/>
    </xf>
    <xf numFmtId="0" fontId="47" fillId="2" borderId="1" xfId="2" quotePrefix="1" applyNumberFormat="1" applyFont="1" applyFill="1" applyBorder="1" applyAlignment="1">
      <alignment horizontal="center" vertical="center" wrapText="1"/>
    </xf>
    <xf numFmtId="41" fontId="47" fillId="2" borderId="1" xfId="2" quotePrefix="1" applyFont="1" applyFill="1" applyBorder="1" applyAlignment="1">
      <alignment vertical="center" wrapText="1"/>
    </xf>
    <xf numFmtId="0" fontId="47" fillId="2" borderId="17" xfId="0" quotePrefix="1" applyNumberFormat="1" applyFont="1" applyFill="1" applyBorder="1" applyAlignment="1">
      <alignment vertical="center" wrapText="1"/>
    </xf>
    <xf numFmtId="41" fontId="47" fillId="2" borderId="17" xfId="2" quotePrefix="1" applyFont="1" applyFill="1" applyBorder="1" applyAlignment="1">
      <alignment horizontal="right" vertical="center" wrapText="1"/>
    </xf>
    <xf numFmtId="0" fontId="47" fillId="2" borderId="1" xfId="0" quotePrefix="1" applyNumberFormat="1" applyFont="1" applyFill="1" applyBorder="1" applyAlignment="1">
      <alignment horizontal="left" vertical="center" wrapText="1"/>
    </xf>
    <xf numFmtId="0" fontId="47" fillId="2" borderId="17" xfId="0" quotePrefix="1" applyNumberFormat="1" applyFont="1" applyFill="1" applyBorder="1" applyAlignment="1">
      <alignment horizontal="left" vertical="center" wrapText="1"/>
    </xf>
    <xf numFmtId="41" fontId="47" fillId="2" borderId="1" xfId="2" quotePrefix="1" applyFont="1" applyFill="1" applyBorder="1" applyAlignment="1">
      <alignment horizontal="right" vertical="center" wrapText="1"/>
    </xf>
    <xf numFmtId="0" fontId="47" fillId="2" borderId="17" xfId="0" applyNumberFormat="1" applyFont="1" applyFill="1" applyBorder="1" applyAlignment="1">
      <alignment horizontal="center" vertical="center" wrapText="1"/>
    </xf>
    <xf numFmtId="0" fontId="47" fillId="2" borderId="27" xfId="0" applyFont="1" applyFill="1" applyBorder="1" applyAlignment="1">
      <alignment vertical="center" wrapText="1"/>
    </xf>
    <xf numFmtId="0" fontId="47" fillId="2" borderId="27" xfId="0" applyNumberFormat="1" applyFont="1" applyFill="1" applyBorder="1" applyAlignment="1">
      <alignment horizontal="center" vertical="center" wrapText="1"/>
    </xf>
    <xf numFmtId="0" fontId="47" fillId="2" borderId="17" xfId="0" applyFont="1" applyFill="1" applyBorder="1" applyAlignment="1">
      <alignment vertical="center" wrapText="1"/>
    </xf>
    <xf numFmtId="0" fontId="47" fillId="2" borderId="1" xfId="0" applyNumberFormat="1" applyFont="1" applyFill="1" applyBorder="1" applyAlignment="1">
      <alignment horizontal="center" vertical="center" wrapText="1"/>
    </xf>
    <xf numFmtId="41" fontId="47" fillId="2" borderId="17" xfId="0" quotePrefix="1" applyNumberFormat="1" applyFont="1" applyFill="1" applyBorder="1" applyAlignment="1">
      <alignment horizontal="center" vertical="center" wrapText="1"/>
    </xf>
    <xf numFmtId="41" fontId="47" fillId="2" borderId="1" xfId="0" quotePrefix="1" applyNumberFormat="1" applyFont="1" applyFill="1" applyBorder="1" applyAlignment="1">
      <alignment horizontal="center" vertical="center" wrapText="1"/>
    </xf>
    <xf numFmtId="41" fontId="47" fillId="2" borderId="1" xfId="2" applyFont="1" applyFill="1" applyBorder="1" applyAlignment="1">
      <alignment horizontal="left" vertical="center" wrapText="1"/>
    </xf>
    <xf numFmtId="0" fontId="47" fillId="2" borderId="17" xfId="5" applyFont="1" applyFill="1" applyBorder="1" applyAlignment="1">
      <alignment vertical="center" wrapText="1"/>
    </xf>
    <xf numFmtId="0" fontId="47" fillId="2" borderId="17" xfId="5" applyFont="1" applyFill="1" applyBorder="1" applyAlignment="1">
      <alignment horizontal="left" vertical="center" wrapText="1"/>
    </xf>
    <xf numFmtId="0" fontId="47" fillId="2" borderId="1" xfId="5" applyFont="1" applyFill="1" applyBorder="1" applyAlignment="1">
      <alignment horizontal="right" vertical="center" wrapText="1"/>
    </xf>
    <xf numFmtId="0" fontId="47" fillId="2" borderId="17" xfId="5" applyFont="1" applyFill="1" applyBorder="1" applyAlignment="1">
      <alignment horizontal="right" vertical="center" wrapText="1"/>
    </xf>
    <xf numFmtId="41" fontId="47" fillId="2" borderId="27" xfId="2" applyFont="1" applyFill="1" applyBorder="1" applyAlignment="1">
      <alignment horizontal="center" vertical="center" wrapText="1"/>
    </xf>
    <xf numFmtId="41" fontId="48" fillId="2" borderId="17" xfId="0" applyNumberFormat="1" applyFont="1" applyFill="1" applyBorder="1" applyAlignment="1">
      <alignment horizontal="center" vertical="center" wrapText="1"/>
    </xf>
    <xf numFmtId="0" fontId="46" fillId="2" borderId="17" xfId="0" applyNumberFormat="1" applyFont="1" applyFill="1" applyBorder="1" applyAlignment="1">
      <alignment horizontal="center" vertical="center" wrapText="1"/>
    </xf>
    <xf numFmtId="41" fontId="46" fillId="2" borderId="17" xfId="2" applyFont="1" applyFill="1" applyBorder="1" applyAlignment="1">
      <alignment horizontal="center" vertical="center" wrapText="1"/>
    </xf>
    <xf numFmtId="41" fontId="47" fillId="2" borderId="17" xfId="2" applyFont="1" applyFill="1" applyBorder="1" applyAlignment="1">
      <alignment horizontal="center" vertical="center" wrapText="1"/>
    </xf>
    <xf numFmtId="0" fontId="46" fillId="2" borderId="1" xfId="0" quotePrefix="1" applyNumberFormat="1" applyFont="1" applyFill="1" applyBorder="1" applyAlignment="1">
      <alignment horizontal="left" vertical="center" wrapText="1"/>
    </xf>
    <xf numFmtId="0" fontId="46" fillId="2" borderId="1" xfId="0" applyNumberFormat="1" applyFont="1" applyFill="1" applyBorder="1" applyAlignment="1">
      <alignment horizontal="center" vertical="center" wrapText="1"/>
    </xf>
    <xf numFmtId="0" fontId="49" fillId="2" borderId="1" xfId="0" quotePrefix="1" applyFont="1" applyFill="1" applyBorder="1" applyAlignment="1">
      <alignment vertical="center" wrapText="1"/>
    </xf>
    <xf numFmtId="0" fontId="49" fillId="2" borderId="1" xfId="0" applyNumberFormat="1" applyFont="1" applyFill="1" applyBorder="1" applyAlignment="1">
      <alignment vertical="center" wrapText="1"/>
    </xf>
    <xf numFmtId="0" fontId="49" fillId="2" borderId="27" xfId="0" quotePrefix="1" applyNumberFormat="1" applyFont="1" applyFill="1" applyBorder="1" applyAlignment="1">
      <alignment vertical="center" wrapText="1"/>
    </xf>
    <xf numFmtId="0" fontId="47" fillId="2" borderId="27" xfId="2" quotePrefix="1" applyNumberFormat="1" applyFont="1" applyFill="1" applyBorder="1" applyAlignment="1">
      <alignment horizontal="center" vertical="center" wrapText="1"/>
    </xf>
    <xf numFmtId="41" fontId="47" fillId="2" borderId="27" xfId="2" quotePrefix="1" applyFont="1" applyFill="1" applyBorder="1" applyAlignment="1">
      <alignment horizontal="right" vertical="center" wrapText="1"/>
    </xf>
    <xf numFmtId="0" fontId="49" fillId="2" borderId="17" xfId="0" applyNumberFormat="1" applyFont="1" applyFill="1" applyBorder="1" applyAlignment="1">
      <alignment vertical="center" wrapText="1"/>
    </xf>
    <xf numFmtId="0" fontId="47" fillId="2" borderId="17" xfId="2" quotePrefix="1" applyNumberFormat="1" applyFont="1" applyFill="1" applyBorder="1" applyAlignment="1">
      <alignment horizontal="center" vertical="center" wrapText="1"/>
    </xf>
    <xf numFmtId="0" fontId="49" fillId="2" borderId="1" xfId="0" quotePrefix="1" applyNumberFormat="1" applyFont="1" applyFill="1" applyBorder="1" applyAlignment="1">
      <alignment vertical="center" wrapText="1"/>
    </xf>
    <xf numFmtId="0" fontId="49" fillId="2" borderId="17" xfId="0" quotePrefix="1" applyNumberFormat="1" applyFont="1" applyFill="1" applyBorder="1" applyAlignment="1">
      <alignment vertical="center" wrapText="1"/>
    </xf>
    <xf numFmtId="0" fontId="49" fillId="2" borderId="16" xfId="0" quotePrefix="1" applyNumberFormat="1" applyFont="1" applyFill="1" applyBorder="1" applyAlignment="1">
      <alignment vertical="center" wrapText="1"/>
    </xf>
    <xf numFmtId="0" fontId="47" fillId="2" borderId="16" xfId="2" quotePrefix="1" applyNumberFormat="1" applyFont="1" applyFill="1" applyBorder="1" applyAlignment="1">
      <alignment horizontal="center" vertical="center" wrapText="1"/>
    </xf>
    <xf numFmtId="41" fontId="47" fillId="2" borderId="16" xfId="2" quotePrefix="1" applyFont="1" applyFill="1" applyBorder="1" applyAlignment="1">
      <alignment horizontal="right" vertical="center" wrapText="1"/>
    </xf>
    <xf numFmtId="0" fontId="47" fillId="2" borderId="16" xfId="0" applyNumberFormat="1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vertical="center"/>
    </xf>
    <xf numFmtId="0" fontId="48" fillId="2" borderId="1" xfId="0" quotePrefix="1" applyNumberFormat="1" applyFont="1" applyFill="1" applyBorder="1" applyAlignment="1">
      <alignment vertical="center" wrapText="1"/>
    </xf>
    <xf numFmtId="0" fontId="48" fillId="2" borderId="17" xfId="0" applyFont="1" applyFill="1" applyBorder="1" applyAlignment="1">
      <alignment vertical="center"/>
    </xf>
    <xf numFmtId="0" fontId="48" fillId="2" borderId="17" xfId="0" quotePrefix="1" applyNumberFormat="1" applyFont="1" applyFill="1" applyBorder="1" applyAlignment="1">
      <alignment vertical="center" wrapText="1"/>
    </xf>
    <xf numFmtId="41" fontId="49" fillId="2" borderId="1" xfId="0" quotePrefix="1" applyNumberFormat="1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wrapText="1"/>
    </xf>
    <xf numFmtId="0" fontId="49" fillId="2" borderId="1" xfId="0" applyFont="1" applyFill="1" applyBorder="1" applyAlignment="1">
      <alignment wrapText="1"/>
    </xf>
    <xf numFmtId="0" fontId="49" fillId="2" borderId="1" xfId="0" quotePrefix="1" applyNumberFormat="1" applyFont="1" applyFill="1" applyBorder="1" applyAlignment="1">
      <alignment wrapText="1"/>
    </xf>
    <xf numFmtId="41" fontId="47" fillId="2" borderId="1" xfId="2" quotePrefix="1" applyFont="1" applyFill="1" applyBorder="1" applyAlignment="1">
      <alignment horizontal="center" wrapText="1"/>
    </xf>
    <xf numFmtId="0" fontId="47" fillId="2" borderId="1" xfId="0" quotePrefix="1" applyNumberFormat="1" applyFont="1" applyFill="1" applyBorder="1" applyAlignment="1">
      <alignment horizontal="left" wrapText="1"/>
    </xf>
    <xf numFmtId="41" fontId="47" fillId="2" borderId="1" xfId="2" quotePrefix="1" applyFont="1" applyFill="1" applyBorder="1" applyAlignment="1">
      <alignment horizontal="right" wrapText="1"/>
    </xf>
    <xf numFmtId="0" fontId="47" fillId="2" borderId="1" xfId="0" applyNumberFormat="1" applyFont="1" applyFill="1" applyBorder="1" applyAlignment="1">
      <alignment horizontal="center" wrapText="1"/>
    </xf>
    <xf numFmtId="0" fontId="47" fillId="2" borderId="1" xfId="0" quotePrefix="1" applyNumberFormat="1" applyFont="1" applyFill="1" applyBorder="1" applyAlignment="1">
      <alignment horizontal="center" wrapText="1"/>
    </xf>
    <xf numFmtId="0" fontId="47" fillId="2" borderId="1" xfId="0" applyFont="1" applyFill="1" applyBorder="1" applyAlignment="1">
      <alignment horizontal="left" wrapText="1"/>
    </xf>
    <xf numFmtId="0" fontId="46" fillId="2" borderId="35" xfId="2" applyNumberFormat="1" applyFont="1" applyFill="1" applyBorder="1" applyAlignment="1">
      <alignment horizontal="center" vertical="center" wrapText="1"/>
    </xf>
    <xf numFmtId="41" fontId="46" fillId="2" borderId="35" xfId="2" applyFont="1" applyFill="1" applyBorder="1" applyAlignment="1">
      <alignment horizontal="center" vertical="center" wrapText="1"/>
    </xf>
    <xf numFmtId="0" fontId="47" fillId="2" borderId="35" xfId="0" applyFont="1" applyFill="1" applyBorder="1" applyAlignment="1">
      <alignment horizontal="left" vertical="center" wrapText="1"/>
    </xf>
    <xf numFmtId="41" fontId="47" fillId="2" borderId="35" xfId="2" applyFont="1" applyFill="1" applyBorder="1" applyAlignment="1">
      <alignment vertical="center" wrapText="1"/>
    </xf>
    <xf numFmtId="0" fontId="47" fillId="2" borderId="35" xfId="0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horizontal="center" wrapText="1"/>
    </xf>
    <xf numFmtId="0" fontId="47" fillId="0" borderId="5" xfId="0" applyFont="1" applyFill="1" applyBorder="1" applyAlignment="1">
      <alignment horizontal="left" wrapText="1"/>
    </xf>
    <xf numFmtId="41" fontId="47" fillId="0" borderId="5" xfId="2" applyFont="1" applyFill="1" applyBorder="1" applyAlignment="1">
      <alignment horizontal="center" wrapText="1"/>
    </xf>
    <xf numFmtId="0" fontId="47" fillId="0" borderId="16" xfId="0" quotePrefix="1" applyNumberFormat="1" applyFont="1" applyFill="1" applyBorder="1" applyAlignment="1">
      <alignment vertical="center" wrapText="1"/>
    </xf>
    <xf numFmtId="0" fontId="47" fillId="0" borderId="16" xfId="0" applyNumberFormat="1" applyFont="1" applyFill="1" applyBorder="1" applyAlignment="1">
      <alignment vertical="center" wrapText="1"/>
    </xf>
    <xf numFmtId="0" fontId="47" fillId="0" borderId="16" xfId="0" quotePrefix="1" applyNumberFormat="1" applyFont="1" applyFill="1" applyBorder="1" applyAlignment="1">
      <alignment horizontal="center" vertical="center" wrapText="1"/>
    </xf>
    <xf numFmtId="41" fontId="47" fillId="0" borderId="16" xfId="2" quotePrefix="1" applyFont="1" applyFill="1" applyBorder="1" applyAlignment="1">
      <alignment vertical="center" wrapText="1"/>
    </xf>
    <xf numFmtId="0" fontId="47" fillId="0" borderId="16" xfId="0" applyNumberFormat="1" applyFont="1" applyFill="1" applyBorder="1" applyAlignment="1">
      <alignment horizontal="left" vertical="center" wrapText="1"/>
    </xf>
    <xf numFmtId="0" fontId="47" fillId="0" borderId="13" xfId="0" quotePrefix="1" applyNumberFormat="1" applyFont="1" applyFill="1" applyBorder="1" applyAlignment="1">
      <alignment vertical="center" wrapText="1"/>
    </xf>
    <xf numFmtId="41" fontId="48" fillId="0" borderId="3" xfId="0" applyNumberFormat="1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left" vertical="center"/>
    </xf>
    <xf numFmtId="0" fontId="46" fillId="0" borderId="3" xfId="0" applyFont="1" applyFill="1" applyBorder="1" applyAlignment="1">
      <alignment horizontal="left" vertical="center" wrapText="1"/>
    </xf>
    <xf numFmtId="0" fontId="46" fillId="0" borderId="3" xfId="0" applyNumberFormat="1" applyFont="1" applyFill="1" applyBorder="1" applyAlignment="1">
      <alignment horizontal="center" vertical="center" wrapText="1"/>
    </xf>
    <xf numFmtId="41" fontId="46" fillId="0" borderId="3" xfId="2" applyFont="1" applyFill="1" applyBorder="1" applyAlignment="1">
      <alignment horizontal="center" vertical="center" wrapText="1"/>
    </xf>
    <xf numFmtId="0" fontId="48" fillId="0" borderId="27" xfId="0" applyFont="1" applyFill="1" applyBorder="1" applyAlignment="1">
      <alignment horizontal="center" vertical="center" wrapText="1"/>
    </xf>
    <xf numFmtId="0" fontId="46" fillId="0" borderId="27" xfId="0" applyFont="1" applyFill="1" applyBorder="1" applyAlignment="1">
      <alignment horizontal="center" vertical="center" wrapText="1"/>
    </xf>
    <xf numFmtId="0" fontId="46" fillId="0" borderId="27" xfId="0" applyFont="1" applyFill="1" applyBorder="1" applyAlignment="1">
      <alignment horizontal="left" vertical="center"/>
    </xf>
    <xf numFmtId="0" fontId="46" fillId="0" borderId="27" xfId="0" quotePrefix="1" applyNumberFormat="1" applyFont="1" applyFill="1" applyBorder="1" applyAlignment="1">
      <alignment horizontal="left" vertical="center" wrapText="1"/>
    </xf>
    <xf numFmtId="0" fontId="46" fillId="0" borderId="27" xfId="2" quotePrefix="1" applyNumberFormat="1" applyFont="1" applyFill="1" applyBorder="1" applyAlignment="1">
      <alignment horizontal="center" vertical="center" wrapText="1"/>
    </xf>
    <xf numFmtId="41" fontId="46" fillId="0" borderId="27" xfId="2" quotePrefix="1" applyFont="1" applyFill="1" applyBorder="1" applyAlignment="1">
      <alignment horizontal="center" vertical="center" wrapText="1"/>
    </xf>
    <xf numFmtId="41" fontId="46" fillId="0" borderId="27" xfId="2" quotePrefix="1" applyFont="1" applyFill="1" applyBorder="1" applyAlignment="1">
      <alignment horizontal="left" vertical="center" wrapText="1"/>
    </xf>
    <xf numFmtId="0" fontId="46" fillId="0" borderId="27" xfId="0" quotePrefix="1" applyNumberFormat="1" applyFont="1" applyFill="1" applyBorder="1" applyAlignment="1">
      <alignment horizontal="center" vertical="center" wrapText="1"/>
    </xf>
    <xf numFmtId="0" fontId="46" fillId="0" borderId="27" xfId="0" applyFont="1" applyFill="1" applyBorder="1" applyAlignment="1">
      <alignment horizontal="left" vertical="center" wrapText="1"/>
    </xf>
    <xf numFmtId="41" fontId="47" fillId="0" borderId="17" xfId="2" applyFont="1" applyFill="1" applyBorder="1" applyAlignment="1">
      <alignment horizontal="right" vertical="center" wrapText="1"/>
    </xf>
    <xf numFmtId="0" fontId="46" fillId="0" borderId="1" xfId="0" applyNumberFormat="1" applyFont="1" applyFill="1" applyBorder="1" applyAlignment="1">
      <alignment vertical="center"/>
    </xf>
    <xf numFmtId="41" fontId="46" fillId="0" borderId="1" xfId="0" quotePrefix="1" applyNumberFormat="1" applyFont="1" applyFill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47" fillId="0" borderId="30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justify" vertical="center" wrapText="1"/>
    </xf>
    <xf numFmtId="0" fontId="47" fillId="0" borderId="1" xfId="0" applyFont="1" applyFill="1" applyBorder="1" applyAlignment="1">
      <alignment horizontal="justify" vertical="center" wrapText="1"/>
    </xf>
    <xf numFmtId="0" fontId="47" fillId="0" borderId="1" xfId="2" applyNumberFormat="1" applyFont="1" applyFill="1" applyBorder="1" applyAlignment="1">
      <alignment vertical="center" wrapText="1"/>
    </xf>
    <xf numFmtId="0" fontId="47" fillId="0" borderId="17" xfId="0" applyFont="1" applyFill="1" applyBorder="1" applyAlignment="1">
      <alignment horizontal="justify" vertical="center" wrapText="1"/>
    </xf>
    <xf numFmtId="0" fontId="47" fillId="0" borderId="16" xfId="0" applyFont="1" applyFill="1" applyBorder="1" applyAlignment="1">
      <alignment horizontal="justify" vertical="center" wrapText="1"/>
    </xf>
    <xf numFmtId="41" fontId="47" fillId="0" borderId="16" xfId="2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vertical="center"/>
    </xf>
    <xf numFmtId="0" fontId="46" fillId="0" borderId="17" xfId="0" applyNumberFormat="1" applyFont="1" applyFill="1" applyBorder="1" applyAlignment="1">
      <alignment horizontal="left" vertical="center" wrapText="1"/>
    </xf>
    <xf numFmtId="41" fontId="46" fillId="0" borderId="17" xfId="2" quotePrefix="1" applyFont="1" applyFill="1" applyBorder="1" applyAlignment="1">
      <alignment vertical="center" wrapText="1"/>
    </xf>
    <xf numFmtId="0" fontId="46" fillId="0" borderId="17" xfId="0" applyNumberFormat="1" applyFont="1" applyFill="1" applyBorder="1" applyAlignment="1">
      <alignment horizontal="center" vertical="center" wrapText="1"/>
    </xf>
    <xf numFmtId="0" fontId="47" fillId="0" borderId="3" xfId="0" quotePrefix="1" applyFont="1" applyFill="1" applyBorder="1" applyAlignment="1">
      <alignment horizontal="left" vertical="center" wrapText="1"/>
    </xf>
    <xf numFmtId="41" fontId="47" fillId="0" borderId="3" xfId="2" quotePrefix="1" applyFont="1" applyFill="1" applyBorder="1" applyAlignment="1">
      <alignment horizontal="right" vertical="center" wrapText="1"/>
    </xf>
    <xf numFmtId="0" fontId="47" fillId="0" borderId="3" xfId="0" applyNumberFormat="1" applyFont="1" applyFill="1" applyBorder="1" applyAlignment="1">
      <alignment horizontal="center" vertical="center" wrapText="1"/>
    </xf>
    <xf numFmtId="0" fontId="46" fillId="0" borderId="28" xfId="2" applyNumberFormat="1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left" vertical="center" wrapText="1"/>
    </xf>
    <xf numFmtId="0" fontId="47" fillId="0" borderId="13" xfId="0" applyNumberFormat="1" applyFont="1" applyFill="1" applyBorder="1" applyAlignment="1">
      <alignment horizontal="center" vertical="center" wrapText="1"/>
    </xf>
    <xf numFmtId="0" fontId="47" fillId="0" borderId="17" xfId="0" applyNumberFormat="1" applyFont="1" applyFill="1" applyBorder="1" applyAlignment="1">
      <alignment horizontal="center" vertical="center" wrapText="1"/>
    </xf>
    <xf numFmtId="0" fontId="47" fillId="0" borderId="13" xfId="0" applyNumberFormat="1" applyFont="1" applyFill="1" applyBorder="1" applyAlignment="1">
      <alignment horizontal="left" vertical="center" wrapText="1"/>
    </xf>
    <xf numFmtId="0" fontId="47" fillId="0" borderId="17" xfId="0" applyNumberFormat="1" applyFont="1" applyFill="1" applyBorder="1" applyAlignment="1">
      <alignment horizontal="left" vertical="center" wrapText="1"/>
    </xf>
    <xf numFmtId="0" fontId="47" fillId="0" borderId="13" xfId="0" quotePrefix="1" applyNumberFormat="1" applyFont="1" applyFill="1" applyBorder="1" applyAlignment="1">
      <alignment horizontal="center" vertical="center" wrapText="1"/>
    </xf>
    <xf numFmtId="0" fontId="47" fillId="0" borderId="17" xfId="0" quotePrefix="1" applyNumberFormat="1" applyFont="1" applyFill="1" applyBorder="1" applyAlignment="1">
      <alignment horizontal="center" vertical="center" wrapText="1"/>
    </xf>
    <xf numFmtId="41" fontId="47" fillId="0" borderId="17" xfId="2" quotePrefix="1" applyFont="1" applyFill="1" applyBorder="1" applyAlignment="1">
      <alignment horizontal="center" vertical="center" wrapText="1"/>
    </xf>
    <xf numFmtId="0" fontId="47" fillId="0" borderId="17" xfId="0" quotePrefix="1" applyFont="1" applyFill="1" applyBorder="1" applyAlignment="1">
      <alignment horizontal="center" vertical="center" wrapText="1"/>
    </xf>
    <xf numFmtId="41" fontId="48" fillId="0" borderId="17" xfId="2" applyFont="1" applyFill="1" applyBorder="1" applyAlignment="1">
      <alignment horizontal="center" vertical="center" wrapText="1"/>
    </xf>
    <xf numFmtId="0" fontId="46" fillId="0" borderId="17" xfId="0" quotePrefix="1" applyFont="1" applyFill="1" applyBorder="1" applyAlignment="1">
      <alignment horizontal="center" vertical="center" wrapText="1"/>
    </xf>
    <xf numFmtId="0" fontId="46" fillId="0" borderId="27" xfId="0" applyFont="1" applyFill="1" applyBorder="1" applyAlignment="1">
      <alignment vertical="center" wrapText="1"/>
    </xf>
    <xf numFmtId="0" fontId="46" fillId="0" borderId="27" xfId="0" quotePrefix="1" applyNumberFormat="1" applyFont="1" applyFill="1" applyBorder="1" applyAlignment="1">
      <alignment vertical="center" wrapText="1"/>
    </xf>
    <xf numFmtId="41" fontId="46" fillId="0" borderId="27" xfId="2" quotePrefix="1" applyFont="1" applyFill="1" applyBorder="1" applyAlignment="1">
      <alignment horizontal="right" vertical="center" wrapText="1"/>
    </xf>
    <xf numFmtId="0" fontId="46" fillId="0" borderId="27" xfId="0" applyNumberFormat="1" applyFont="1" applyFill="1" applyBorder="1" applyAlignment="1">
      <alignment horizontal="center" vertical="center" wrapText="1"/>
    </xf>
    <xf numFmtId="41" fontId="47" fillId="0" borderId="1" xfId="0" quotePrefix="1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wrapText="1"/>
    </xf>
    <xf numFmtId="41" fontId="46" fillId="2" borderId="1" xfId="2" applyFont="1" applyFill="1" applyBorder="1" applyAlignment="1">
      <alignment vertical="center" wrapText="1"/>
    </xf>
    <xf numFmtId="0" fontId="46" fillId="2" borderId="1" xfId="0" applyFont="1" applyFill="1" applyBorder="1" applyAlignment="1">
      <alignment vertical="center" wrapText="1"/>
    </xf>
    <xf numFmtId="41" fontId="46" fillId="2" borderId="1" xfId="2" applyFont="1" applyFill="1" applyBorder="1" applyAlignment="1">
      <alignment horizontal="left" vertical="center" wrapText="1"/>
    </xf>
    <xf numFmtId="0" fontId="46" fillId="2" borderId="1" xfId="0" quotePrefix="1" applyFont="1" applyFill="1" applyBorder="1" applyAlignment="1">
      <alignment horizontal="center" vertical="center" wrapText="1"/>
    </xf>
    <xf numFmtId="41" fontId="49" fillId="2" borderId="1" xfId="2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left" vertical="center" wrapText="1"/>
    </xf>
    <xf numFmtId="41" fontId="49" fillId="2" borderId="27" xfId="2" applyFont="1" applyFill="1" applyBorder="1" applyAlignment="1">
      <alignment horizontal="center" vertical="center" wrapText="1"/>
    </xf>
    <xf numFmtId="0" fontId="49" fillId="2" borderId="27" xfId="0" applyFont="1" applyFill="1" applyBorder="1" applyAlignment="1">
      <alignment horizontal="left" vertical="center" wrapText="1"/>
    </xf>
    <xf numFmtId="41" fontId="49" fillId="2" borderId="17" xfId="2" applyFont="1" applyFill="1" applyBorder="1" applyAlignment="1">
      <alignment horizontal="center" vertical="center" wrapText="1"/>
    </xf>
    <xf numFmtId="0" fontId="49" fillId="2" borderId="17" xfId="0" applyFont="1" applyFill="1" applyBorder="1" applyAlignment="1">
      <alignment horizontal="left" vertical="center" wrapText="1"/>
    </xf>
    <xf numFmtId="0" fontId="46" fillId="2" borderId="1" xfId="0" applyNumberFormat="1" applyFont="1" applyFill="1" applyBorder="1" applyAlignment="1">
      <alignment horizontal="left" vertical="center" wrapText="1"/>
    </xf>
    <xf numFmtId="41" fontId="46" fillId="2" borderId="1" xfId="2" quotePrefix="1" applyFont="1" applyFill="1" applyBorder="1" applyAlignment="1">
      <alignment vertical="center" wrapText="1"/>
    </xf>
    <xf numFmtId="0" fontId="47" fillId="2" borderId="27" xfId="3" applyNumberFormat="1" applyFont="1" applyFill="1" applyBorder="1" applyAlignment="1">
      <alignment horizontal="center" vertical="center" wrapText="1"/>
    </xf>
    <xf numFmtId="41" fontId="47" fillId="2" borderId="27" xfId="2" applyFont="1" applyFill="1" applyBorder="1" applyAlignment="1">
      <alignment horizontal="right" vertical="center" wrapText="1"/>
    </xf>
    <xf numFmtId="0" fontId="46" fillId="2" borderId="17" xfId="2" quotePrefix="1" applyNumberFormat="1" applyFont="1" applyFill="1" applyBorder="1" applyAlignment="1">
      <alignment horizontal="center" vertical="center" wrapText="1"/>
    </xf>
    <xf numFmtId="0" fontId="46" fillId="2" borderId="17" xfId="0" quotePrefix="1" applyNumberFormat="1" applyFont="1" applyFill="1" applyBorder="1" applyAlignment="1">
      <alignment horizontal="left" vertical="center" wrapText="1"/>
    </xf>
    <xf numFmtId="0" fontId="46" fillId="2" borderId="28" xfId="2" applyNumberFormat="1" applyFont="1" applyFill="1" applyBorder="1" applyAlignment="1">
      <alignment horizontal="center" vertical="center" wrapText="1"/>
    </xf>
    <xf numFmtId="41" fontId="46" fillId="2" borderId="28" xfId="2" applyFont="1" applyFill="1" applyBorder="1" applyAlignment="1">
      <alignment horizontal="center" vertical="center" wrapText="1"/>
    </xf>
    <xf numFmtId="0" fontId="47" fillId="2" borderId="28" xfId="0" applyFont="1" applyFill="1" applyBorder="1" applyAlignment="1">
      <alignment horizontal="left" vertical="center" wrapText="1"/>
    </xf>
    <xf numFmtId="41" fontId="47" fillId="2" borderId="28" xfId="2" applyFont="1" applyFill="1" applyBorder="1" applyAlignment="1">
      <alignment vertical="center" wrapText="1"/>
    </xf>
    <xf numFmtId="0" fontId="47" fillId="2" borderId="28" xfId="0" applyFont="1" applyFill="1" applyBorder="1" applyAlignment="1">
      <alignment horizontal="center" vertical="center" wrapText="1"/>
    </xf>
    <xf numFmtId="41" fontId="46" fillId="2" borderId="1" xfId="2" applyNumberFormat="1" applyFont="1" applyFill="1" applyBorder="1" applyAlignment="1">
      <alignment horizontal="center" vertical="center" wrapText="1"/>
    </xf>
    <xf numFmtId="0" fontId="47" fillId="2" borderId="27" xfId="0" quotePrefix="1" applyNumberFormat="1" applyFont="1" applyFill="1" applyBorder="1" applyAlignment="1">
      <alignment vertical="center" wrapText="1"/>
    </xf>
    <xf numFmtId="41" fontId="47" fillId="2" borderId="27" xfId="2" quotePrefix="1" applyFont="1" applyFill="1" applyBorder="1" applyAlignment="1">
      <alignment vertical="center" wrapText="1"/>
    </xf>
    <xf numFmtId="0" fontId="46" fillId="2" borderId="17" xfId="0" applyFont="1" applyFill="1" applyBorder="1" applyAlignment="1">
      <alignment vertical="center" wrapText="1"/>
    </xf>
    <xf numFmtId="0" fontId="46" fillId="2" borderId="17" xfId="2" applyNumberFormat="1" applyFont="1" applyFill="1" applyBorder="1" applyAlignment="1">
      <alignment horizontal="center" vertical="center" wrapText="1"/>
    </xf>
    <xf numFmtId="41" fontId="47" fillId="2" borderId="17" xfId="2" quotePrefix="1" applyFont="1" applyFill="1" applyBorder="1" applyAlignment="1">
      <alignment vertical="center" wrapText="1"/>
    </xf>
    <xf numFmtId="41" fontId="48" fillId="2" borderId="1" xfId="0" quotePrefix="1" applyNumberFormat="1" applyFont="1" applyFill="1" applyBorder="1" applyAlignment="1">
      <alignment vertical="center" wrapText="1"/>
    </xf>
    <xf numFmtId="41" fontId="46" fillId="2" borderId="1" xfId="0" quotePrefix="1" applyNumberFormat="1" applyFont="1" applyFill="1" applyBorder="1" applyAlignment="1">
      <alignment horizontal="center" vertical="center" wrapText="1"/>
    </xf>
    <xf numFmtId="41" fontId="48" fillId="2" borderId="16" xfId="0" applyNumberFormat="1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left" vertical="center"/>
    </xf>
    <xf numFmtId="0" fontId="46" fillId="2" borderId="16" xfId="0" applyFont="1" applyFill="1" applyBorder="1" applyAlignment="1">
      <alignment horizontal="left" vertical="center" wrapText="1"/>
    </xf>
    <xf numFmtId="0" fontId="46" fillId="2" borderId="16" xfId="0" applyNumberFormat="1" applyFont="1" applyFill="1" applyBorder="1" applyAlignment="1">
      <alignment horizontal="center" vertical="center" wrapText="1"/>
    </xf>
    <xf numFmtId="41" fontId="46" fillId="2" borderId="16" xfId="2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vertical="center" wrapText="1"/>
    </xf>
    <xf numFmtId="41" fontId="47" fillId="2" borderId="3" xfId="2" applyFont="1" applyFill="1" applyBorder="1" applyAlignment="1">
      <alignment horizontal="left" vertical="center" wrapText="1"/>
    </xf>
    <xf numFmtId="0" fontId="47" fillId="0" borderId="17" xfId="0" applyFont="1" applyFill="1" applyBorder="1" applyAlignment="1">
      <alignment vertical="top" wrapText="1"/>
    </xf>
    <xf numFmtId="0" fontId="47" fillId="0" borderId="13" xfId="0" applyFont="1" applyFill="1" applyBorder="1" applyAlignment="1">
      <alignment vertical="top" wrapText="1"/>
    </xf>
    <xf numFmtId="41" fontId="47" fillId="0" borderId="13" xfId="2" applyFont="1" applyFill="1" applyBorder="1" applyAlignment="1">
      <alignment vertical="center" wrapText="1"/>
    </xf>
    <xf numFmtId="49" fontId="24" fillId="0" borderId="0" xfId="2" applyNumberFormat="1" applyFont="1" applyFill="1" applyBorder="1" applyAlignment="1">
      <alignment vertical="center"/>
    </xf>
    <xf numFmtId="41" fontId="50" fillId="2" borderId="0" xfId="0" applyNumberFormat="1" applyFont="1" applyFill="1" applyBorder="1" applyAlignment="1">
      <alignment horizontal="center"/>
    </xf>
    <xf numFmtId="0" fontId="46" fillId="2" borderId="0" xfId="0" applyFont="1" applyFill="1" applyAlignment="1">
      <alignment horizontal="center" wrapText="1"/>
    </xf>
    <xf numFmtId="41" fontId="24" fillId="2" borderId="12" xfId="2" applyFont="1" applyFill="1" applyBorder="1" applyAlignment="1">
      <alignment vertical="center"/>
    </xf>
    <xf numFmtId="41" fontId="23" fillId="2" borderId="12" xfId="2" applyFont="1" applyFill="1" applyBorder="1" applyAlignment="1">
      <alignment vertical="center"/>
    </xf>
    <xf numFmtId="1" fontId="47" fillId="2" borderId="1" xfId="5" applyNumberFormat="1" applyFont="1" applyFill="1" applyBorder="1" applyAlignment="1">
      <alignment horizontal="left" vertical="center" wrapText="1"/>
    </xf>
    <xf numFmtId="41" fontId="47" fillId="2" borderId="1" xfId="3" applyFont="1" applyFill="1" applyBorder="1" applyAlignment="1">
      <alignment horizontal="left" vertical="center" wrapText="1"/>
    </xf>
    <xf numFmtId="0" fontId="47" fillId="2" borderId="1" xfId="3" applyNumberFormat="1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right" vertical="center" wrapText="1"/>
    </xf>
    <xf numFmtId="0" fontId="46" fillId="2" borderId="17" xfId="0" applyNumberFormat="1" applyFont="1" applyFill="1" applyBorder="1" applyAlignment="1">
      <alignment vertical="center" wrapText="1"/>
    </xf>
    <xf numFmtId="0" fontId="46" fillId="2" borderId="17" xfId="5" applyFont="1" applyFill="1" applyBorder="1" applyAlignment="1">
      <alignment horizontal="center" vertical="center" wrapText="1"/>
    </xf>
    <xf numFmtId="0" fontId="47" fillId="2" borderId="27" xfId="0" quotePrefix="1" applyNumberFormat="1" applyFont="1" applyFill="1" applyBorder="1" applyAlignment="1">
      <alignment horizontal="left" vertical="center" wrapText="1"/>
    </xf>
    <xf numFmtId="0" fontId="47" fillId="2" borderId="3" xfId="0" quotePrefix="1" applyFont="1" applyFill="1" applyBorder="1" applyAlignment="1">
      <alignment horizontal="center" vertical="center" wrapText="1"/>
    </xf>
    <xf numFmtId="0" fontId="47" fillId="2" borderId="3" xfId="0" applyNumberFormat="1" applyFont="1" applyFill="1" applyBorder="1" applyAlignment="1">
      <alignment vertical="center" wrapText="1"/>
    </xf>
    <xf numFmtId="0" fontId="47" fillId="2" borderId="3" xfId="5" applyFont="1" applyFill="1" applyBorder="1" applyAlignment="1">
      <alignment horizontal="center" vertical="center" wrapText="1"/>
    </xf>
    <xf numFmtId="0" fontId="47" fillId="2" borderId="3" xfId="0" quotePrefix="1" applyNumberFormat="1" applyFont="1" applyFill="1" applyBorder="1" applyAlignment="1">
      <alignment horizontal="center" vertical="center" wrapText="1"/>
    </xf>
    <xf numFmtId="41" fontId="47" fillId="2" borderId="3" xfId="2" quotePrefix="1" applyFont="1" applyFill="1" applyBorder="1" applyAlignment="1">
      <alignment horizontal="center" vertical="center" wrapText="1"/>
    </xf>
    <xf numFmtId="0" fontId="47" fillId="2" borderId="3" xfId="0" applyNumberFormat="1" applyFont="1" applyFill="1" applyBorder="1" applyAlignment="1">
      <alignment horizontal="left" vertical="center" wrapText="1"/>
    </xf>
    <xf numFmtId="0" fontId="47" fillId="2" borderId="3" xfId="0" applyFont="1" applyFill="1" applyBorder="1" applyAlignment="1">
      <alignment horizontal="left" vertical="center" wrapText="1"/>
    </xf>
    <xf numFmtId="0" fontId="47" fillId="2" borderId="1" xfId="0" quotePrefix="1" applyFont="1" applyFill="1" applyBorder="1" applyAlignment="1">
      <alignment horizontal="left" vertical="center" wrapText="1"/>
    </xf>
    <xf numFmtId="0" fontId="47" fillId="2" borderId="16" xfId="5" applyFont="1" applyFill="1" applyBorder="1" applyAlignment="1">
      <alignment vertical="center" wrapText="1"/>
    </xf>
    <xf numFmtId="0" fontId="47" fillId="2" borderId="16" xfId="5" applyFont="1" applyFill="1" applyBorder="1" applyAlignment="1">
      <alignment horizontal="left" vertical="center" wrapText="1"/>
    </xf>
    <xf numFmtId="0" fontId="47" fillId="2" borderId="16" xfId="5" applyFont="1" applyFill="1" applyBorder="1" applyAlignment="1">
      <alignment horizontal="right" vertical="center" wrapText="1"/>
    </xf>
    <xf numFmtId="0" fontId="47" fillId="2" borderId="17" xfId="3" applyNumberFormat="1" applyFont="1" applyFill="1" applyBorder="1" applyAlignment="1">
      <alignment horizontal="left" vertical="center" wrapText="1"/>
    </xf>
    <xf numFmtId="0" fontId="47" fillId="2" borderId="13" xfId="0" applyNumberFormat="1" applyFont="1" applyFill="1" applyBorder="1" applyAlignment="1">
      <alignment horizontal="center" vertical="center" wrapText="1"/>
    </xf>
    <xf numFmtId="41" fontId="48" fillId="2" borderId="13" xfId="0" applyNumberFormat="1" applyFont="1" applyFill="1" applyBorder="1" applyAlignment="1">
      <alignment horizontal="center" vertical="center" wrapText="1"/>
    </xf>
    <xf numFmtId="0" fontId="46" fillId="2" borderId="13" xfId="0" applyFont="1" applyFill="1" applyBorder="1" applyAlignment="1">
      <alignment horizontal="center" vertical="center" wrapText="1"/>
    </xf>
    <xf numFmtId="0" fontId="46" fillId="2" borderId="13" xfId="0" applyFont="1" applyFill="1" applyBorder="1" applyAlignment="1">
      <alignment horizontal="left" vertical="center" wrapText="1"/>
    </xf>
    <xf numFmtId="0" fontId="46" fillId="2" borderId="13" xfId="0" applyNumberFormat="1" applyFont="1" applyFill="1" applyBorder="1" applyAlignment="1">
      <alignment horizontal="center" vertical="center" wrapText="1"/>
    </xf>
    <xf numFmtId="41" fontId="46" fillId="2" borderId="13" xfId="2" applyFont="1" applyFill="1" applyBorder="1" applyAlignment="1">
      <alignment horizontal="center" vertical="center" wrapText="1"/>
    </xf>
    <xf numFmtId="0" fontId="47" fillId="2" borderId="13" xfId="0" quotePrefix="1" applyNumberFormat="1" applyFont="1" applyFill="1" applyBorder="1" applyAlignment="1">
      <alignment horizontal="left" vertical="center" wrapText="1"/>
    </xf>
    <xf numFmtId="41" fontId="47" fillId="2" borderId="13" xfId="2" quotePrefix="1" applyFont="1" applyFill="1" applyBorder="1" applyAlignment="1">
      <alignment vertical="center" wrapText="1"/>
    </xf>
    <xf numFmtId="41" fontId="47" fillId="2" borderId="13" xfId="2" quotePrefix="1" applyFont="1" applyFill="1" applyBorder="1" applyAlignment="1">
      <alignment horizontal="right" vertical="center" wrapText="1"/>
    </xf>
    <xf numFmtId="0" fontId="46" fillId="2" borderId="1" xfId="0" applyNumberFormat="1" applyFont="1" applyFill="1" applyBorder="1" applyAlignment="1">
      <alignment vertical="center" wrapText="1"/>
    </xf>
    <xf numFmtId="0" fontId="47" fillId="2" borderId="11" xfId="0" applyFont="1" applyFill="1" applyBorder="1" applyAlignment="1">
      <alignment horizontal="left" vertical="center" wrapText="1"/>
    </xf>
    <xf numFmtId="41" fontId="47" fillId="2" borderId="13" xfId="2" applyFont="1" applyFill="1" applyBorder="1" applyAlignment="1">
      <alignment horizontal="left" vertical="center" wrapText="1"/>
    </xf>
    <xf numFmtId="41" fontId="46" fillId="2" borderId="1" xfId="2" quotePrefix="1" applyFont="1" applyFill="1" applyBorder="1" applyAlignment="1">
      <alignment horizontal="right" vertical="center" wrapText="1"/>
    </xf>
    <xf numFmtId="41" fontId="49" fillId="2" borderId="3" xfId="0" applyNumberFormat="1" applyFont="1" applyFill="1" applyBorder="1" applyAlignment="1">
      <alignment horizontal="left" vertical="center" wrapText="1"/>
    </xf>
    <xf numFmtId="0" fontId="49" fillId="2" borderId="3" xfId="0" applyNumberFormat="1" applyFont="1" applyFill="1" applyBorder="1" applyAlignment="1">
      <alignment vertical="center" wrapText="1"/>
    </xf>
    <xf numFmtId="0" fontId="47" fillId="2" borderId="3" xfId="2" quotePrefix="1" applyNumberFormat="1" applyFont="1" applyFill="1" applyBorder="1" applyAlignment="1">
      <alignment horizontal="center" vertical="center" wrapText="1"/>
    </xf>
    <xf numFmtId="0" fontId="47" fillId="2" borderId="3" xfId="2" applyNumberFormat="1" applyFont="1" applyFill="1" applyBorder="1" applyAlignment="1">
      <alignment horizontal="center" vertical="center" wrapText="1"/>
    </xf>
    <xf numFmtId="41" fontId="49" fillId="2" borderId="17" xfId="0" applyNumberFormat="1" applyFont="1" applyFill="1" applyBorder="1" applyAlignment="1">
      <alignment horizontal="left" vertical="center" wrapText="1"/>
    </xf>
    <xf numFmtId="0" fontId="47" fillId="2" borderId="17" xfId="2" applyNumberFormat="1" applyFont="1" applyFill="1" applyBorder="1" applyAlignment="1">
      <alignment horizontal="center" vertical="center" wrapText="1"/>
    </xf>
    <xf numFmtId="0" fontId="48" fillId="2" borderId="17" xfId="0" applyNumberFormat="1" applyFont="1" applyFill="1" applyBorder="1" applyAlignment="1">
      <alignment vertical="center" wrapText="1"/>
    </xf>
    <xf numFmtId="0" fontId="49" fillId="2" borderId="17" xfId="0" applyFont="1" applyFill="1" applyBorder="1" applyAlignment="1">
      <alignment horizontal="center" wrapText="1"/>
    </xf>
    <xf numFmtId="0" fontId="49" fillId="2" borderId="17" xfId="0" applyFont="1" applyFill="1" applyBorder="1" applyAlignment="1">
      <alignment wrapText="1"/>
    </xf>
    <xf numFmtId="0" fontId="49" fillId="2" borderId="17" xfId="0" quotePrefix="1" applyNumberFormat="1" applyFont="1" applyFill="1" applyBorder="1" applyAlignment="1">
      <alignment wrapText="1"/>
    </xf>
    <xf numFmtId="41" fontId="47" fillId="2" borderId="17" xfId="2" quotePrefix="1" applyFont="1" applyFill="1" applyBorder="1" applyAlignment="1">
      <alignment horizontal="center" wrapText="1"/>
    </xf>
    <xf numFmtId="0" fontId="47" fillId="2" borderId="17" xfId="0" quotePrefix="1" applyNumberFormat="1" applyFont="1" applyFill="1" applyBorder="1" applyAlignment="1">
      <alignment horizontal="left" wrapText="1"/>
    </xf>
    <xf numFmtId="41" fontId="47" fillId="2" borderId="17" xfId="2" quotePrefix="1" applyFont="1" applyFill="1" applyBorder="1" applyAlignment="1">
      <alignment horizontal="right" wrapText="1"/>
    </xf>
    <xf numFmtId="0" fontId="47" fillId="2" borderId="17" xfId="0" applyNumberFormat="1" applyFont="1" applyFill="1" applyBorder="1" applyAlignment="1">
      <alignment horizontal="center" wrapText="1"/>
    </xf>
    <xf numFmtId="0" fontId="47" fillId="2" borderId="17" xfId="0" quotePrefix="1" applyNumberFormat="1" applyFont="1" applyFill="1" applyBorder="1" applyAlignment="1">
      <alignment horizontal="center" wrapText="1"/>
    </xf>
    <xf numFmtId="0" fontId="47" fillId="2" borderId="3" xfId="0" applyFont="1" applyFill="1" applyBorder="1" applyAlignment="1">
      <alignment horizontal="left" wrapText="1"/>
    </xf>
    <xf numFmtId="0" fontId="46" fillId="2" borderId="28" xfId="0" applyNumberFormat="1" applyFont="1" applyFill="1" applyBorder="1" applyAlignment="1">
      <alignment horizontal="center" vertical="center" wrapText="1"/>
    </xf>
    <xf numFmtId="41" fontId="23" fillId="2" borderId="37" xfId="2" applyFont="1" applyFill="1" applyBorder="1" applyAlignment="1">
      <alignment vertical="center"/>
    </xf>
    <xf numFmtId="0" fontId="49" fillId="2" borderId="0" xfId="0" applyFont="1" applyFill="1" applyBorder="1" applyAlignment="1">
      <alignment horizontal="center" wrapText="1"/>
    </xf>
    <xf numFmtId="0" fontId="47" fillId="2" borderId="0" xfId="0" applyFont="1" applyFill="1" applyBorder="1" applyAlignment="1">
      <alignment horizontal="center" wrapText="1"/>
    </xf>
    <xf numFmtId="0" fontId="47" fillId="2" borderId="0" xfId="0" applyFont="1" applyFill="1" applyBorder="1" applyAlignment="1">
      <alignment wrapText="1"/>
    </xf>
    <xf numFmtId="0" fontId="47" fillId="2" borderId="0" xfId="0" applyFont="1" applyFill="1" applyBorder="1" applyAlignment="1">
      <alignment vertical="center" wrapText="1"/>
    </xf>
    <xf numFmtId="0" fontId="47" fillId="2" borderId="0" xfId="0" applyFont="1" applyFill="1" applyBorder="1" applyAlignment="1">
      <alignment horizontal="center" vertical="center" wrapText="1"/>
    </xf>
    <xf numFmtId="41" fontId="47" fillId="2" borderId="0" xfId="2" applyFont="1" applyFill="1" applyBorder="1" applyAlignment="1">
      <alignment wrapText="1"/>
    </xf>
    <xf numFmtId="0" fontId="47" fillId="2" borderId="0" xfId="0" applyFont="1" applyFill="1" applyBorder="1" applyAlignment="1">
      <alignment horizontal="left" wrapText="1"/>
    </xf>
    <xf numFmtId="41" fontId="15" fillId="2" borderId="34" xfId="0" applyNumberFormat="1" applyFont="1" applyFill="1" applyBorder="1"/>
    <xf numFmtId="0" fontId="47" fillId="2" borderId="3" xfId="0" applyFont="1" applyFill="1" applyBorder="1" applyAlignment="1">
      <alignment horizontal="center" vertical="center" wrapText="1"/>
    </xf>
    <xf numFmtId="0" fontId="47" fillId="2" borderId="11" xfId="0" applyFont="1" applyFill="1" applyBorder="1" applyAlignment="1">
      <alignment horizontal="center" vertical="center" wrapText="1"/>
    </xf>
    <xf numFmtId="0" fontId="47" fillId="2" borderId="1" xfId="0" applyNumberFormat="1" applyFont="1" applyFill="1" applyBorder="1" applyAlignment="1">
      <alignment horizontal="left" vertical="top" wrapText="1"/>
    </xf>
    <xf numFmtId="0" fontId="47" fillId="2" borderId="3" xfId="5" applyFont="1" applyFill="1" applyBorder="1" applyAlignment="1">
      <alignment horizontal="left" vertical="top" wrapText="1"/>
    </xf>
    <xf numFmtId="0" fontId="46" fillId="0" borderId="20" xfId="0" applyFont="1" applyFill="1" applyBorder="1" applyAlignment="1">
      <alignment horizontal="left" vertical="center" wrapText="1"/>
    </xf>
    <xf numFmtId="0" fontId="47" fillId="0" borderId="13" xfId="0" applyFont="1" applyFill="1" applyBorder="1" applyAlignment="1">
      <alignment horizontal="left" vertical="top" wrapText="1"/>
    </xf>
    <xf numFmtId="0" fontId="47" fillId="0" borderId="17" xfId="0" applyFont="1" applyFill="1" applyBorder="1" applyAlignment="1">
      <alignment horizontal="left" vertical="top" wrapText="1"/>
    </xf>
    <xf numFmtId="0" fontId="47" fillId="0" borderId="3" xfId="0" applyFont="1" applyFill="1" applyBorder="1" applyAlignment="1">
      <alignment horizontal="left" vertical="top" wrapText="1"/>
    </xf>
    <xf numFmtId="0" fontId="46" fillId="2" borderId="15" xfId="0" applyFont="1" applyFill="1" applyBorder="1" applyAlignment="1">
      <alignment horizontal="left" vertical="center" wrapText="1"/>
    </xf>
    <xf numFmtId="0" fontId="46" fillId="2" borderId="6" xfId="0" applyFont="1" applyFill="1" applyBorder="1" applyAlignment="1">
      <alignment horizontal="left" vertical="center" wrapText="1"/>
    </xf>
    <xf numFmtId="0" fontId="46" fillId="2" borderId="2" xfId="0" applyFont="1" applyFill="1" applyBorder="1" applyAlignment="1">
      <alignment horizontal="left" vertical="center" wrapText="1"/>
    </xf>
    <xf numFmtId="41" fontId="48" fillId="2" borderId="15" xfId="0" applyNumberFormat="1" applyFont="1" applyFill="1" applyBorder="1" applyAlignment="1">
      <alignment horizontal="center" vertical="center" wrapText="1"/>
    </xf>
    <xf numFmtId="41" fontId="48" fillId="2" borderId="6" xfId="0" applyNumberFormat="1" applyFont="1" applyFill="1" applyBorder="1" applyAlignment="1">
      <alignment horizontal="center" vertical="center" wrapText="1"/>
    </xf>
    <xf numFmtId="41" fontId="48" fillId="2" borderId="2" xfId="0" applyNumberFormat="1" applyFont="1" applyFill="1" applyBorder="1" applyAlignment="1">
      <alignment horizontal="center" vertical="center" wrapText="1"/>
    </xf>
    <xf numFmtId="41" fontId="48" fillId="2" borderId="2" xfId="0" applyNumberFormat="1" applyFont="1" applyFill="1" applyBorder="1" applyAlignment="1">
      <alignment horizontal="left" vertical="center" wrapText="1"/>
    </xf>
    <xf numFmtId="0" fontId="48" fillId="2" borderId="38" xfId="0" applyFont="1" applyFill="1" applyBorder="1" applyAlignment="1">
      <alignment horizontal="center" vertical="center" wrapText="1"/>
    </xf>
    <xf numFmtId="0" fontId="48" fillId="2" borderId="39" xfId="0" applyFont="1" applyFill="1" applyBorder="1" applyAlignment="1">
      <alignment horizontal="center" vertical="center" wrapText="1"/>
    </xf>
    <xf numFmtId="0" fontId="47" fillId="2" borderId="17" xfId="0" applyFont="1" applyFill="1" applyBorder="1" applyAlignment="1">
      <alignment horizontal="left" vertical="top" wrapText="1"/>
    </xf>
    <xf numFmtId="0" fontId="46" fillId="2" borderId="1" xfId="0" applyFont="1" applyFill="1" applyBorder="1" applyAlignment="1">
      <alignment horizontal="left" vertical="center" wrapText="1"/>
    </xf>
    <xf numFmtId="0" fontId="46" fillId="2" borderId="18" xfId="0" applyFont="1" applyFill="1" applyBorder="1" applyAlignment="1">
      <alignment horizontal="left" vertical="center" wrapText="1"/>
    </xf>
    <xf numFmtId="0" fontId="46" fillId="2" borderId="21" xfId="0" applyFont="1" applyFill="1" applyBorder="1" applyAlignment="1">
      <alignment horizontal="left" vertical="center" wrapText="1"/>
    </xf>
    <xf numFmtId="0" fontId="47" fillId="2" borderId="5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0" fontId="47" fillId="2" borderId="11" xfId="0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center" vertical="center" wrapText="1"/>
    </xf>
    <xf numFmtId="41" fontId="47" fillId="2" borderId="5" xfId="2" applyFont="1" applyFill="1" applyBorder="1" applyAlignment="1">
      <alignment horizontal="center" vertical="center" wrapText="1"/>
    </xf>
    <xf numFmtId="41" fontId="47" fillId="2" borderId="11" xfId="2" applyFont="1" applyFill="1" applyBorder="1" applyAlignment="1">
      <alignment horizontal="center" vertical="center" wrapText="1"/>
    </xf>
    <xf numFmtId="0" fontId="46" fillId="2" borderId="6" xfId="0" quotePrefix="1" applyNumberFormat="1" applyFont="1" applyFill="1" applyBorder="1" applyAlignment="1">
      <alignment horizontal="left" vertical="center" wrapText="1"/>
    </xf>
    <xf numFmtId="0" fontId="46" fillId="2" borderId="2" xfId="0" quotePrefix="1" applyNumberFormat="1" applyFont="1" applyFill="1" applyBorder="1" applyAlignment="1">
      <alignment horizontal="left" vertical="center" wrapText="1"/>
    </xf>
    <xf numFmtId="0" fontId="47" fillId="2" borderId="2" xfId="0" quotePrefix="1" applyNumberFormat="1" applyFont="1" applyFill="1" applyBorder="1" applyAlignment="1">
      <alignment horizontal="left" vertical="center" wrapText="1"/>
    </xf>
    <xf numFmtId="0" fontId="47" fillId="2" borderId="13" xfId="0" applyFont="1" applyFill="1" applyBorder="1" applyAlignment="1">
      <alignment horizontal="left" vertical="top" wrapText="1"/>
    </xf>
    <xf numFmtId="0" fontId="46" fillId="2" borderId="21" xfId="0" quotePrefix="1" applyNumberFormat="1" applyFont="1" applyFill="1" applyBorder="1" applyAlignment="1">
      <alignment horizontal="left" vertical="center" wrapText="1"/>
    </xf>
    <xf numFmtId="0" fontId="47" fillId="2" borderId="1" xfId="0" applyFont="1" applyFill="1" applyBorder="1" applyAlignment="1">
      <alignment horizontal="left" vertical="top" wrapText="1"/>
    </xf>
    <xf numFmtId="0" fontId="47" fillId="0" borderId="13" xfId="0" applyFont="1" applyFill="1" applyBorder="1" applyAlignment="1">
      <alignment horizontal="center" vertical="center" wrapText="1"/>
    </xf>
    <xf numFmtId="0" fontId="49" fillId="0" borderId="13" xfId="0" quotePrefix="1" applyNumberFormat="1" applyFont="1" applyFill="1" applyBorder="1" applyAlignment="1">
      <alignment horizontal="left" vertical="top" wrapText="1"/>
    </xf>
    <xf numFmtId="0" fontId="47" fillId="0" borderId="1" xfId="0" applyFont="1" applyFill="1" applyBorder="1" applyAlignment="1">
      <alignment horizontal="left" vertical="top" wrapText="1"/>
    </xf>
    <xf numFmtId="0" fontId="47" fillId="0" borderId="5" xfId="0" applyFont="1" applyFill="1" applyBorder="1" applyAlignment="1">
      <alignment horizontal="left" vertical="top" wrapText="1"/>
    </xf>
    <xf numFmtId="0" fontId="46" fillId="0" borderId="2" xfId="0" applyFont="1" applyFill="1" applyBorder="1" applyAlignment="1">
      <alignment horizontal="left" vertical="center" wrapText="1"/>
    </xf>
    <xf numFmtId="0" fontId="46" fillId="0" borderId="17" xfId="0" applyFont="1" applyFill="1" applyBorder="1" applyAlignment="1">
      <alignment horizontal="left" vertical="center" wrapText="1"/>
    </xf>
    <xf numFmtId="0" fontId="46" fillId="0" borderId="17" xfId="0" applyFont="1" applyFill="1" applyBorder="1" applyAlignment="1">
      <alignment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0" fontId="47" fillId="2" borderId="11" xfId="0" applyFont="1" applyFill="1" applyBorder="1" applyAlignment="1">
      <alignment horizontal="center" vertical="center" wrapText="1"/>
    </xf>
    <xf numFmtId="0" fontId="47" fillId="2" borderId="13" xfId="0" applyFont="1" applyFill="1" applyBorder="1" applyAlignment="1">
      <alignment horizontal="left" vertical="top" wrapText="1"/>
    </xf>
    <xf numFmtId="0" fontId="47" fillId="2" borderId="17" xfId="0" applyFont="1" applyFill="1" applyBorder="1" applyAlignment="1">
      <alignment horizontal="left" vertical="top" wrapText="1"/>
    </xf>
    <xf numFmtId="0" fontId="28" fillId="0" borderId="0" xfId="0" applyFont="1" applyBorder="1" applyAlignment="1">
      <alignment horizontal="center"/>
    </xf>
    <xf numFmtId="41" fontId="24" fillId="0" borderId="12" xfId="2" applyFont="1" applyFill="1" applyBorder="1" applyAlignment="1">
      <alignment vertical="center"/>
    </xf>
    <xf numFmtId="0" fontId="51" fillId="0" borderId="12" xfId="0" applyFont="1" applyBorder="1" applyAlignment="1">
      <alignment vertical="center" wrapText="1"/>
    </xf>
    <xf numFmtId="0" fontId="51" fillId="0" borderId="12" xfId="0" applyFont="1" applyBorder="1" applyAlignment="1">
      <alignment horizontal="justify" vertical="center" wrapText="1"/>
    </xf>
    <xf numFmtId="0" fontId="51" fillId="0" borderId="12" xfId="0" quotePrefix="1" applyFont="1" applyBorder="1" applyAlignment="1">
      <alignment vertical="center" wrapText="1"/>
    </xf>
    <xf numFmtId="0" fontId="52" fillId="2" borderId="17" xfId="0" applyFont="1" applyFill="1" applyBorder="1" applyAlignment="1">
      <alignment horizontal="center" vertical="center" wrapText="1"/>
    </xf>
    <xf numFmtId="0" fontId="51" fillId="0" borderId="12" xfId="0" applyFont="1" applyBorder="1" applyAlignment="1">
      <alignment horizontal="left" vertical="center" wrapText="1"/>
    </xf>
    <xf numFmtId="0" fontId="51" fillId="0" borderId="12" xfId="0" applyFont="1" applyFill="1" applyBorder="1" applyAlignment="1">
      <alignment vertical="center" wrapText="1"/>
    </xf>
    <xf numFmtId="0" fontId="53" fillId="0" borderId="12" xfId="0" applyFont="1" applyBorder="1" applyAlignment="1">
      <alignment wrapText="1"/>
    </xf>
    <xf numFmtId="0" fontId="53" fillId="0" borderId="12" xfId="0" quotePrefix="1" applyFont="1" applyBorder="1" applyAlignment="1">
      <alignment wrapText="1"/>
    </xf>
    <xf numFmtId="0" fontId="53" fillId="0" borderId="3" xfId="0" applyFont="1" applyBorder="1" applyAlignment="1">
      <alignment wrapText="1"/>
    </xf>
    <xf numFmtId="0" fontId="46" fillId="2" borderId="0" xfId="0" applyFont="1" applyFill="1" applyAlignment="1">
      <alignment horizontal="center" vertical="center" wrapText="1"/>
    </xf>
    <xf numFmtId="0" fontId="48" fillId="2" borderId="1" xfId="0" applyFont="1" applyFill="1" applyBorder="1" applyAlignment="1">
      <alignment vertical="center" wrapText="1"/>
    </xf>
    <xf numFmtId="0" fontId="46" fillId="2" borderId="20" xfId="0" applyNumberFormat="1" applyFont="1" applyFill="1" applyBorder="1" applyAlignment="1">
      <alignment horizontal="left" vertical="center"/>
    </xf>
    <xf numFmtId="0" fontId="46" fillId="2" borderId="15" xfId="0" applyFont="1" applyFill="1" applyBorder="1" applyAlignment="1">
      <alignment vertical="center"/>
    </xf>
    <xf numFmtId="0" fontId="46" fillId="2" borderId="2" xfId="0" applyFont="1" applyFill="1" applyBorder="1" applyAlignment="1">
      <alignment vertical="center"/>
    </xf>
    <xf numFmtId="0" fontId="46" fillId="2" borderId="15" xfId="0" applyFont="1" applyFill="1" applyBorder="1" applyAlignment="1">
      <alignment horizontal="left" vertical="center"/>
    </xf>
    <xf numFmtId="0" fontId="46" fillId="2" borderId="20" xfId="0" applyFont="1" applyFill="1" applyBorder="1" applyAlignment="1">
      <alignment horizontal="left" vertical="center"/>
    </xf>
    <xf numFmtId="0" fontId="46" fillId="2" borderId="15" xfId="0" applyNumberFormat="1" applyFont="1" applyFill="1" applyBorder="1" applyAlignment="1">
      <alignment horizontal="left" vertical="center"/>
    </xf>
    <xf numFmtId="0" fontId="51" fillId="0" borderId="12" xfId="0" applyFont="1" applyBorder="1" applyAlignment="1">
      <alignment horizontal="center" vertical="center" wrapText="1"/>
    </xf>
    <xf numFmtId="41" fontId="52" fillId="2" borderId="17" xfId="2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41" fontId="47" fillId="2" borderId="3" xfId="2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left" vertical="center" wrapText="1"/>
    </xf>
    <xf numFmtId="0" fontId="27" fillId="0" borderId="9" xfId="0" applyFont="1" applyBorder="1" applyAlignment="1">
      <alignment vertical="center"/>
    </xf>
    <xf numFmtId="0" fontId="27" fillId="0" borderId="5" xfId="0" applyFont="1" applyBorder="1" applyAlignment="1">
      <alignment vertical="center" wrapText="1"/>
    </xf>
    <xf numFmtId="0" fontId="48" fillId="2" borderId="40" xfId="0" applyFont="1" applyFill="1" applyBorder="1" applyAlignment="1">
      <alignment horizontal="left" vertical="center"/>
    </xf>
    <xf numFmtId="0" fontId="51" fillId="0" borderId="12" xfId="0" applyFont="1" applyBorder="1"/>
    <xf numFmtId="0" fontId="51" fillId="0" borderId="12" xfId="0" quotePrefix="1" applyFont="1" applyBorder="1"/>
    <xf numFmtId="0" fontId="51" fillId="0" borderId="12" xfId="0" applyFont="1" applyBorder="1" applyAlignment="1">
      <alignment vertical="center"/>
    </xf>
    <xf numFmtId="0" fontId="51" fillId="0" borderId="12" xfId="0" quotePrefix="1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51" fillId="0" borderId="5" xfId="0" quotePrefix="1" applyFont="1" applyBorder="1" applyAlignment="1">
      <alignment vertical="center"/>
    </xf>
    <xf numFmtId="0" fontId="52" fillId="2" borderId="13" xfId="0" applyFont="1" applyFill="1" applyBorder="1" applyAlignment="1">
      <alignment horizontal="center" vertical="center" wrapText="1"/>
    </xf>
    <xf numFmtId="41" fontId="52" fillId="2" borderId="13" xfId="2" applyFont="1" applyFill="1" applyBorder="1" applyAlignment="1">
      <alignment horizontal="center" vertical="center" wrapText="1"/>
    </xf>
    <xf numFmtId="0" fontId="51" fillId="0" borderId="5" xfId="0" applyFont="1" applyBorder="1" applyAlignment="1">
      <alignment vertical="center" wrapText="1"/>
    </xf>
    <xf numFmtId="41" fontId="47" fillId="2" borderId="13" xfId="2" applyFont="1" applyFill="1" applyBorder="1" applyAlignment="1">
      <alignment horizontal="center" vertical="center" wrapText="1"/>
    </xf>
    <xf numFmtId="0" fontId="49" fillId="2" borderId="12" xfId="0" applyFont="1" applyFill="1" applyBorder="1" applyAlignment="1">
      <alignment horizontal="center" vertical="center" wrapText="1"/>
    </xf>
    <xf numFmtId="0" fontId="47" fillId="2" borderId="12" xfId="0" applyFont="1" applyFill="1" applyBorder="1" applyAlignment="1">
      <alignment horizontal="center" vertical="center" wrapText="1"/>
    </xf>
    <xf numFmtId="0" fontId="52" fillId="2" borderId="12" xfId="0" applyFont="1" applyFill="1" applyBorder="1" applyAlignment="1">
      <alignment horizontal="center" vertical="center" wrapText="1"/>
    </xf>
    <xf numFmtId="41" fontId="52" fillId="2" borderId="12" xfId="2" applyFont="1" applyFill="1" applyBorder="1" applyAlignment="1">
      <alignment horizontal="center" vertical="center" wrapText="1"/>
    </xf>
    <xf numFmtId="41" fontId="47" fillId="2" borderId="12" xfId="2" applyFont="1" applyFill="1" applyBorder="1" applyAlignment="1">
      <alignment horizontal="center" vertical="center" wrapText="1"/>
    </xf>
    <xf numFmtId="0" fontId="47" fillId="2" borderId="12" xfId="0" applyFont="1" applyFill="1" applyBorder="1" applyAlignment="1">
      <alignment horizontal="left" vertical="center" wrapText="1"/>
    </xf>
    <xf numFmtId="0" fontId="46" fillId="2" borderId="12" xfId="0" applyFont="1" applyFill="1" applyBorder="1" applyAlignment="1">
      <alignment horizontal="center" vertical="center" wrapText="1"/>
    </xf>
    <xf numFmtId="0" fontId="54" fillId="0" borderId="12" xfId="0" applyFont="1" applyBorder="1" applyAlignment="1">
      <alignment vertical="center"/>
    </xf>
    <xf numFmtId="41" fontId="52" fillId="2" borderId="3" xfId="2" applyFont="1" applyFill="1" applyBorder="1" applyAlignment="1">
      <alignment horizontal="center" vertical="center" wrapText="1"/>
    </xf>
    <xf numFmtId="0" fontId="52" fillId="2" borderId="1" xfId="0" quotePrefix="1" applyNumberFormat="1" applyFont="1" applyFill="1" applyBorder="1" applyAlignment="1">
      <alignment horizontal="center" vertical="center" wrapText="1"/>
    </xf>
    <xf numFmtId="41" fontId="52" fillId="2" borderId="1" xfId="2" quotePrefix="1" applyFont="1" applyFill="1" applyBorder="1" applyAlignment="1">
      <alignment vertical="center" wrapText="1"/>
    </xf>
    <xf numFmtId="0" fontId="48" fillId="2" borderId="41" xfId="0" applyFont="1" applyFill="1" applyBorder="1" applyAlignment="1">
      <alignment horizontal="center" vertical="center" wrapText="1"/>
    </xf>
    <xf numFmtId="0" fontId="48" fillId="2" borderId="41" xfId="0" applyFont="1" applyFill="1" applyBorder="1" applyAlignment="1">
      <alignment vertical="center"/>
    </xf>
    <xf numFmtId="0" fontId="48" fillId="2" borderId="41" xfId="0" quotePrefix="1" applyNumberFormat="1" applyFont="1" applyFill="1" applyBorder="1" applyAlignment="1">
      <alignment vertical="center" wrapText="1"/>
    </xf>
    <xf numFmtId="0" fontId="24" fillId="2" borderId="42" xfId="0" applyFont="1" applyFill="1" applyBorder="1" applyAlignment="1">
      <alignment vertical="center"/>
    </xf>
    <xf numFmtId="0" fontId="46" fillId="2" borderId="41" xfId="0" quotePrefix="1" applyNumberFormat="1" applyFont="1" applyFill="1" applyBorder="1" applyAlignment="1">
      <alignment horizontal="left" vertical="center" wrapText="1"/>
    </xf>
    <xf numFmtId="0" fontId="46" fillId="2" borderId="41" xfId="3" quotePrefix="1" applyNumberFormat="1" applyFont="1" applyFill="1" applyBorder="1" applyAlignment="1">
      <alignment horizontal="center" vertical="center" wrapText="1"/>
    </xf>
    <xf numFmtId="41" fontId="46" fillId="2" borderId="41" xfId="3" quotePrefix="1" applyFont="1" applyFill="1" applyBorder="1" applyAlignment="1">
      <alignment horizontal="left" vertical="center" wrapText="1"/>
    </xf>
    <xf numFmtId="0" fontId="46" fillId="2" borderId="41" xfId="0" quotePrefix="1" applyNumberFormat="1" applyFont="1" applyFill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/>
    </xf>
    <xf numFmtId="0" fontId="55" fillId="2" borderId="41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center" vertical="center"/>
    </xf>
    <xf numFmtId="0" fontId="26" fillId="4" borderId="12" xfId="0" applyFont="1" applyFill="1" applyBorder="1" applyAlignment="1">
      <alignment horizontal="center"/>
    </xf>
    <xf numFmtId="41" fontId="26" fillId="0" borderId="11" xfId="0" applyNumberFormat="1" applyFont="1" applyBorder="1"/>
    <xf numFmtId="0" fontId="29" fillId="0" borderId="0" xfId="0" applyFont="1" applyBorder="1" applyAlignment="1">
      <alignment horizontal="center"/>
    </xf>
    <xf numFmtId="41" fontId="29" fillId="0" borderId="0" xfId="3" applyFont="1" applyBorder="1" applyAlignment="1">
      <alignment horizontal="center" vertical="center"/>
    </xf>
    <xf numFmtId="0" fontId="56" fillId="0" borderId="3" xfId="0" applyFont="1" applyBorder="1" applyAlignment="1">
      <alignment wrapText="1"/>
    </xf>
    <xf numFmtId="0" fontId="47" fillId="2" borderId="15" xfId="0" applyNumberFormat="1" applyFont="1" applyFill="1" applyBorder="1" applyAlignment="1">
      <alignment vertical="center" wrapText="1"/>
    </xf>
    <xf numFmtId="0" fontId="47" fillId="2" borderId="6" xfId="0" applyNumberFormat="1" applyFont="1" applyFill="1" applyBorder="1" applyAlignment="1">
      <alignment vertical="center" wrapText="1"/>
    </xf>
    <xf numFmtId="0" fontId="47" fillId="2" borderId="2" xfId="0" applyNumberFormat="1" applyFont="1" applyFill="1" applyBorder="1" applyAlignment="1">
      <alignment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1" fontId="47" fillId="0" borderId="3" xfId="2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left" vertical="center" wrapText="1"/>
    </xf>
    <xf numFmtId="0" fontId="47" fillId="0" borderId="17" xfId="0" applyFont="1" applyFill="1" applyBorder="1" applyAlignment="1">
      <alignment horizontal="left" vertical="center" wrapText="1"/>
    </xf>
    <xf numFmtId="0" fontId="57" fillId="0" borderId="0" xfId="0" applyFont="1" applyAlignment="1">
      <alignment wrapText="1"/>
    </xf>
    <xf numFmtId="0" fontId="46" fillId="0" borderId="17" xfId="0" applyNumberFormat="1" applyFont="1" applyFill="1" applyBorder="1" applyAlignment="1">
      <alignment vertical="top" wrapText="1"/>
    </xf>
    <xf numFmtId="41" fontId="49" fillId="0" borderId="17" xfId="0" applyNumberFormat="1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left" vertical="center" wrapText="1"/>
    </xf>
    <xf numFmtId="0" fontId="46" fillId="0" borderId="0" xfId="0" applyFont="1" applyFill="1" applyAlignment="1">
      <alignment horizontal="center" wrapText="1"/>
    </xf>
    <xf numFmtId="0" fontId="46" fillId="0" borderId="0" xfId="0" applyFont="1" applyFill="1" applyAlignment="1">
      <alignment wrapText="1"/>
    </xf>
    <xf numFmtId="0" fontId="46" fillId="2" borderId="0" xfId="0" applyFont="1" applyFill="1" applyAlignment="1">
      <alignment wrapText="1"/>
    </xf>
    <xf numFmtId="0" fontId="47" fillId="0" borderId="13" xfId="0" applyNumberFormat="1" applyFont="1" applyFill="1" applyBorder="1" applyAlignment="1">
      <alignment horizontal="left" vertical="center" wrapText="1"/>
    </xf>
    <xf numFmtId="0" fontId="46" fillId="2" borderId="0" xfId="0" applyFont="1" applyFill="1" applyAlignment="1">
      <alignment horizontal="center" wrapText="1"/>
    </xf>
    <xf numFmtId="0" fontId="47" fillId="0" borderId="3" xfId="0" applyFont="1" applyFill="1" applyBorder="1" applyAlignment="1">
      <alignment horizontal="center" vertical="center" wrapText="1"/>
    </xf>
    <xf numFmtId="0" fontId="47" fillId="0" borderId="13" xfId="0" quotePrefix="1" applyNumberFormat="1" applyFont="1" applyFill="1" applyBorder="1" applyAlignment="1">
      <alignment horizontal="center" vertical="center" wrapText="1"/>
    </xf>
    <xf numFmtId="0" fontId="47" fillId="0" borderId="3" xfId="0" quotePrefix="1" applyNumberFormat="1" applyFont="1" applyFill="1" applyBorder="1" applyAlignment="1">
      <alignment horizontal="center" vertical="center" wrapText="1"/>
    </xf>
    <xf numFmtId="0" fontId="47" fillId="0" borderId="17" xfId="0" quotePrefix="1" applyNumberFormat="1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left" vertical="center" wrapText="1"/>
    </xf>
    <xf numFmtId="0" fontId="47" fillId="0" borderId="17" xfId="0" applyFont="1" applyFill="1" applyBorder="1" applyAlignment="1">
      <alignment horizontal="left" vertical="center" wrapText="1"/>
    </xf>
    <xf numFmtId="0" fontId="47" fillId="0" borderId="13" xfId="0" applyNumberFormat="1" applyFont="1" applyFill="1" applyBorder="1" applyAlignment="1">
      <alignment horizontal="center" vertical="center" wrapText="1"/>
    </xf>
    <xf numFmtId="0" fontId="47" fillId="0" borderId="3" xfId="0" applyNumberFormat="1" applyFont="1" applyFill="1" applyBorder="1" applyAlignment="1">
      <alignment horizontal="center" vertical="center" wrapText="1"/>
    </xf>
    <xf numFmtId="0" fontId="47" fillId="0" borderId="13" xfId="0" applyNumberFormat="1" applyFont="1" applyFill="1" applyBorder="1" applyAlignment="1">
      <alignment horizontal="left" vertical="center" wrapText="1"/>
    </xf>
    <xf numFmtId="0" fontId="47" fillId="0" borderId="17" xfId="0" applyNumberFormat="1" applyFont="1" applyFill="1" applyBorder="1" applyAlignment="1">
      <alignment horizontal="left" vertical="center" wrapText="1"/>
    </xf>
    <xf numFmtId="3" fontId="47" fillId="0" borderId="17" xfId="2" quotePrefix="1" applyNumberFormat="1" applyFont="1" applyFill="1" applyBorder="1" applyAlignment="1">
      <alignment horizontal="center" vertical="center" wrapText="1"/>
    </xf>
    <xf numFmtId="0" fontId="53" fillId="0" borderId="3" xfId="0" quotePrefix="1" applyFont="1" applyBorder="1" applyAlignment="1">
      <alignment wrapText="1"/>
    </xf>
    <xf numFmtId="0" fontId="53" fillId="0" borderId="0" xfId="0" quotePrefix="1" applyFont="1" applyBorder="1" applyAlignment="1">
      <alignment wrapText="1"/>
    </xf>
    <xf numFmtId="0" fontId="46" fillId="0" borderId="15" xfId="0" applyFont="1" applyFill="1" applyBorder="1" applyAlignment="1">
      <alignment horizontal="left" vertical="center" wrapText="1"/>
    </xf>
    <xf numFmtId="0" fontId="46" fillId="0" borderId="20" xfId="0" applyFont="1" applyFill="1" applyBorder="1" applyAlignment="1">
      <alignment horizontal="left" vertical="center" wrapText="1"/>
    </xf>
    <xf numFmtId="0" fontId="46" fillId="0" borderId="36" xfId="0" applyFont="1" applyFill="1" applyBorder="1" applyAlignment="1">
      <alignment horizontal="left" vertical="center" wrapText="1"/>
    </xf>
    <xf numFmtId="0" fontId="47" fillId="0" borderId="13" xfId="0" quotePrefix="1" applyNumberFormat="1" applyFont="1" applyFill="1" applyBorder="1" applyAlignment="1">
      <alignment horizontal="center" vertical="center" wrapText="1"/>
    </xf>
    <xf numFmtId="0" fontId="47" fillId="0" borderId="17" xfId="0" quotePrefix="1" applyNumberFormat="1" applyFont="1" applyFill="1" applyBorder="1" applyAlignment="1">
      <alignment horizontal="center" vertical="center" wrapText="1"/>
    </xf>
    <xf numFmtId="0" fontId="53" fillId="0" borderId="5" xfId="0" applyFont="1" applyBorder="1" applyAlignment="1">
      <alignment wrapText="1"/>
    </xf>
    <xf numFmtId="0" fontId="53" fillId="0" borderId="5" xfId="0" quotePrefix="1" applyFont="1" applyBorder="1" applyAlignment="1">
      <alignment wrapText="1"/>
    </xf>
    <xf numFmtId="41" fontId="47" fillId="0" borderId="12" xfId="2" applyFont="1" applyFill="1" applyBorder="1" applyAlignment="1">
      <alignment vertical="center" wrapText="1"/>
    </xf>
    <xf numFmtId="0" fontId="47" fillId="0" borderId="12" xfId="0" quotePrefix="1" applyNumberFormat="1" applyFont="1" applyFill="1" applyBorder="1" applyAlignment="1">
      <alignment horizontal="center" vertical="center" wrapText="1"/>
    </xf>
    <xf numFmtId="41" fontId="47" fillId="0" borderId="3" xfId="2" applyFont="1" applyFill="1" applyBorder="1" applyAlignment="1">
      <alignment vertical="center" wrapText="1"/>
    </xf>
    <xf numFmtId="0" fontId="58" fillId="0" borderId="12" xfId="0" applyFont="1" applyFill="1" applyBorder="1" applyAlignment="1">
      <alignment horizontal="left" vertical="center" wrapText="1"/>
    </xf>
    <xf numFmtId="0" fontId="57" fillId="0" borderId="12" xfId="0" applyFont="1" applyFill="1" applyBorder="1" applyAlignment="1">
      <alignment horizontal="left" vertical="top" wrapText="1"/>
    </xf>
    <xf numFmtId="41" fontId="47" fillId="0" borderId="1" xfId="2" quotePrefix="1" applyFont="1" applyFill="1" applyBorder="1" applyAlignment="1">
      <alignment horizontal="left" vertical="center" wrapText="1"/>
    </xf>
    <xf numFmtId="3" fontId="47" fillId="0" borderId="1" xfId="0" quotePrefix="1" applyNumberFormat="1" applyFont="1" applyFill="1" applyBorder="1" applyAlignment="1">
      <alignment horizontal="center" vertical="center" wrapText="1"/>
    </xf>
    <xf numFmtId="0" fontId="53" fillId="0" borderId="0" xfId="0" applyFont="1" applyBorder="1" applyAlignment="1">
      <alignment wrapText="1"/>
    </xf>
    <xf numFmtId="0" fontId="24" fillId="0" borderId="0" xfId="2" applyNumberFormat="1" applyFont="1" applyFill="1" applyBorder="1" applyAlignment="1">
      <alignment vertical="center"/>
    </xf>
    <xf numFmtId="41" fontId="59" fillId="0" borderId="0" xfId="0" applyNumberFormat="1" applyFont="1" applyFill="1" applyBorder="1" applyAlignment="1">
      <alignment vertical="center"/>
    </xf>
    <xf numFmtId="0" fontId="47" fillId="0" borderId="19" xfId="0" applyFont="1" applyFill="1" applyBorder="1" applyAlignment="1">
      <alignment horizontal="left" wrapText="1"/>
    </xf>
    <xf numFmtId="0" fontId="47" fillId="0" borderId="20" xfId="0" applyFont="1" applyFill="1" applyBorder="1" applyAlignment="1">
      <alignment horizontal="left" vertical="center" wrapText="1"/>
    </xf>
    <xf numFmtId="0" fontId="47" fillId="0" borderId="22" xfId="0" applyFont="1" applyFill="1" applyBorder="1" applyAlignment="1">
      <alignment horizontal="left" vertical="center" wrapText="1"/>
    </xf>
    <xf numFmtId="0" fontId="47" fillId="0" borderId="36" xfId="0" applyFont="1" applyFill="1" applyBorder="1" applyAlignment="1">
      <alignment horizontal="left" vertical="center" wrapText="1"/>
    </xf>
    <xf numFmtId="0" fontId="57" fillId="0" borderId="43" xfId="0" applyFont="1" applyFill="1" applyBorder="1" applyAlignment="1">
      <alignment vertical="top" wrapText="1"/>
    </xf>
    <xf numFmtId="0" fontId="36" fillId="0" borderId="43" xfId="0" applyFont="1" applyBorder="1" applyAlignment="1">
      <alignment horizontal="left" wrapText="1"/>
    </xf>
    <xf numFmtId="0" fontId="53" fillId="0" borderId="43" xfId="0" applyFont="1" applyBorder="1" applyAlignment="1">
      <alignment wrapText="1"/>
    </xf>
    <xf numFmtId="0" fontId="36" fillId="0" borderId="43" xfId="0" applyFont="1" applyBorder="1" applyAlignment="1">
      <alignment wrapText="1"/>
    </xf>
    <xf numFmtId="0" fontId="53" fillId="0" borderId="4" xfId="0" applyFont="1" applyBorder="1" applyAlignment="1">
      <alignment wrapText="1"/>
    </xf>
    <xf numFmtId="0" fontId="47" fillId="0" borderId="4" xfId="0" applyFont="1" applyFill="1" applyBorder="1" applyAlignment="1">
      <alignment horizontal="left" vertical="center" wrapText="1"/>
    </xf>
    <xf numFmtId="41" fontId="59" fillId="0" borderId="0" xfId="2" applyFont="1" applyFill="1" applyBorder="1" applyAlignment="1">
      <alignment vertical="center"/>
    </xf>
    <xf numFmtId="0" fontId="59" fillId="0" borderId="0" xfId="2" applyNumberFormat="1" applyFont="1" applyFill="1" applyBorder="1" applyAlignment="1">
      <alignment vertical="center"/>
    </xf>
    <xf numFmtId="0" fontId="46" fillId="0" borderId="0" xfId="0" applyNumberFormat="1" applyFont="1" applyFill="1" applyAlignment="1">
      <alignment wrapText="1"/>
    </xf>
    <xf numFmtId="0" fontId="47" fillId="0" borderId="0" xfId="0" applyNumberFormat="1" applyFont="1" applyFill="1" applyAlignment="1">
      <alignment horizontal="center" wrapText="1"/>
    </xf>
    <xf numFmtId="0" fontId="46" fillId="0" borderId="0" xfId="0" applyNumberFormat="1" applyFont="1" applyFill="1" applyAlignment="1">
      <alignment horizontal="center" wrapText="1"/>
    </xf>
    <xf numFmtId="0" fontId="47" fillId="0" borderId="5" xfId="0" applyNumberFormat="1" applyFont="1" applyFill="1" applyBorder="1" applyAlignment="1">
      <alignment horizontal="center" wrapText="1"/>
    </xf>
    <xf numFmtId="0" fontId="47" fillId="0" borderId="28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wrapText="1"/>
    </xf>
    <xf numFmtId="0" fontId="24" fillId="0" borderId="0" xfId="0" applyNumberFormat="1" applyFont="1" applyFill="1" applyAlignment="1">
      <alignment horizontal="center" wrapText="1"/>
    </xf>
    <xf numFmtId="0" fontId="47" fillId="0" borderId="5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1" fontId="47" fillId="0" borderId="3" xfId="2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left" vertical="center" wrapText="1"/>
    </xf>
    <xf numFmtId="0" fontId="47" fillId="0" borderId="13" xfId="0" applyFont="1" applyFill="1" applyBorder="1" applyAlignment="1">
      <alignment horizontal="left" vertical="top" wrapText="1"/>
    </xf>
    <xf numFmtId="0" fontId="47" fillId="0" borderId="17" xfId="0" applyFont="1" applyFill="1" applyBorder="1" applyAlignment="1">
      <alignment horizontal="left" vertical="top" wrapText="1"/>
    </xf>
    <xf numFmtId="0" fontId="47" fillId="0" borderId="3" xfId="0" applyFont="1" applyFill="1" applyBorder="1" applyAlignment="1">
      <alignment horizontal="left" vertical="top" wrapText="1"/>
    </xf>
    <xf numFmtId="0" fontId="46" fillId="0" borderId="1" xfId="0" applyFont="1" applyFill="1" applyBorder="1" applyAlignment="1">
      <alignment horizontal="left" vertical="center" wrapText="1"/>
    </xf>
    <xf numFmtId="0" fontId="47" fillId="0" borderId="13" xfId="0" applyNumberFormat="1" applyFont="1" applyFill="1" applyBorder="1" applyAlignment="1">
      <alignment horizontal="center" vertical="center" wrapText="1"/>
    </xf>
    <xf numFmtId="0" fontId="47" fillId="0" borderId="3" xfId="0" applyNumberFormat="1" applyFont="1" applyFill="1" applyBorder="1" applyAlignment="1">
      <alignment horizontal="center" vertical="center" wrapText="1"/>
    </xf>
    <xf numFmtId="0" fontId="47" fillId="0" borderId="17" xfId="0" applyNumberFormat="1" applyFont="1" applyFill="1" applyBorder="1" applyAlignment="1">
      <alignment horizontal="center" vertical="center" wrapText="1"/>
    </xf>
    <xf numFmtId="0" fontId="47" fillId="0" borderId="3" xfId="0" quotePrefix="1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wrapText="1"/>
    </xf>
    <xf numFmtId="0" fontId="47" fillId="0" borderId="3" xfId="0" applyFont="1" applyFill="1" applyBorder="1" applyAlignment="1">
      <alignment horizontal="left" vertical="center" wrapText="1"/>
    </xf>
    <xf numFmtId="0" fontId="47" fillId="0" borderId="17" xfId="0" applyFont="1" applyFill="1" applyBorder="1" applyAlignment="1">
      <alignment horizontal="left" vertical="center" wrapText="1"/>
    </xf>
    <xf numFmtId="0" fontId="47" fillId="0" borderId="13" xfId="0" applyNumberFormat="1" applyFont="1" applyFill="1" applyBorder="1" applyAlignment="1">
      <alignment horizontal="left" vertical="center" wrapText="1"/>
    </xf>
    <xf numFmtId="0" fontId="47" fillId="0" borderId="3" xfId="0" applyNumberFormat="1" applyFont="1" applyFill="1" applyBorder="1" applyAlignment="1">
      <alignment horizontal="left" vertical="center" wrapText="1"/>
    </xf>
    <xf numFmtId="0" fontId="47" fillId="0" borderId="17" xfId="0" applyNumberFormat="1" applyFont="1" applyFill="1" applyBorder="1" applyAlignment="1">
      <alignment horizontal="left" vertical="center" wrapText="1"/>
    </xf>
    <xf numFmtId="41" fontId="47" fillId="0" borderId="3" xfId="2" quotePrefix="1" applyFont="1" applyFill="1" applyBorder="1" applyAlignment="1">
      <alignment horizontal="center" vertical="center" wrapText="1"/>
    </xf>
    <xf numFmtId="0" fontId="51" fillId="0" borderId="12" xfId="0" applyFont="1" applyBorder="1" applyAlignment="1">
      <alignment horizontal="center"/>
    </xf>
    <xf numFmtId="0" fontId="47" fillId="0" borderId="12" xfId="0" applyFont="1" applyBorder="1"/>
    <xf numFmtId="0" fontId="47" fillId="0" borderId="3" xfId="0" applyFont="1" applyFill="1" applyBorder="1" applyAlignment="1">
      <alignment vertical="top" wrapText="1"/>
    </xf>
    <xf numFmtId="0" fontId="47" fillId="0" borderId="17" xfId="0" quotePrefix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/>
    </xf>
    <xf numFmtId="0" fontId="27" fillId="0" borderId="12" xfId="0" applyFont="1" applyBorder="1"/>
    <xf numFmtId="0" fontId="28" fillId="0" borderId="12" xfId="0" applyFont="1" applyBorder="1"/>
    <xf numFmtId="0" fontId="8" fillId="2" borderId="0" xfId="0" applyFont="1" applyFill="1" applyBorder="1" applyAlignment="1">
      <alignment horizontal="center"/>
    </xf>
    <xf numFmtId="41" fontId="60" fillId="2" borderId="12" xfId="2" applyFont="1" applyFill="1" applyBorder="1" applyAlignment="1">
      <alignment horizontal="center" vertical="center"/>
    </xf>
    <xf numFmtId="41" fontId="60" fillId="2" borderId="12" xfId="2" applyFont="1" applyFill="1" applyBorder="1" applyAlignment="1">
      <alignment vertical="center"/>
    </xf>
    <xf numFmtId="41" fontId="59" fillId="2" borderId="12" xfId="2" applyFont="1" applyFill="1" applyBorder="1" applyAlignment="1">
      <alignment vertical="center"/>
    </xf>
    <xf numFmtId="0" fontId="54" fillId="2" borderId="13" xfId="0" applyFont="1" applyFill="1" applyBorder="1" applyAlignment="1">
      <alignment horizontal="left" vertical="center" wrapText="1"/>
    </xf>
    <xf numFmtId="0" fontId="46" fillId="2" borderId="1" xfId="0" applyFont="1" applyFill="1" applyBorder="1" applyAlignment="1">
      <alignment horizontal="center" vertical="center"/>
    </xf>
    <xf numFmtId="0" fontId="46" fillId="2" borderId="1" xfId="0" applyNumberFormat="1" applyFont="1" applyFill="1" applyBorder="1" applyAlignment="1">
      <alignment vertical="center"/>
    </xf>
    <xf numFmtId="0" fontId="27" fillId="2" borderId="17" xfId="0" applyFont="1" applyFill="1" applyBorder="1"/>
    <xf numFmtId="0" fontId="27" fillId="0" borderId="3" xfId="0" applyFont="1" applyBorder="1" applyAlignment="1">
      <alignment horizontal="left"/>
    </xf>
    <xf numFmtId="0" fontId="39" fillId="2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3" xfId="0" applyFont="1" applyFill="1" applyBorder="1"/>
    <xf numFmtId="41" fontId="8" fillId="2" borderId="3" xfId="2" quotePrefix="1" applyFont="1" applyFill="1" applyBorder="1" applyAlignment="1">
      <alignment horizontal="right"/>
    </xf>
    <xf numFmtId="41" fontId="8" fillId="2" borderId="3" xfId="2" applyFont="1" applyFill="1" applyBorder="1" applyAlignment="1">
      <alignment horizontal="center"/>
    </xf>
    <xf numFmtId="0" fontId="12" fillId="2" borderId="3" xfId="0" applyFont="1" applyFill="1" applyBorder="1"/>
    <xf numFmtId="0" fontId="24" fillId="2" borderId="1" xfId="0" applyFont="1" applyFill="1" applyBorder="1" applyAlignment="1">
      <alignment vertical="center"/>
    </xf>
    <xf numFmtId="41" fontId="59" fillId="2" borderId="0" xfId="2" applyFont="1" applyFill="1" applyBorder="1" applyAlignment="1">
      <alignment vertical="center"/>
    </xf>
    <xf numFmtId="41" fontId="46" fillId="2" borderId="17" xfId="0" quotePrefix="1" applyNumberFormat="1" applyFont="1" applyFill="1" applyBorder="1" applyAlignment="1">
      <alignment horizontal="center" vertical="center" wrapText="1"/>
    </xf>
    <xf numFmtId="41" fontId="48" fillId="2" borderId="15" xfId="0" applyNumberFormat="1" applyFont="1" applyFill="1" applyBorder="1" applyAlignment="1">
      <alignment horizontal="left" vertical="center"/>
    </xf>
    <xf numFmtId="3" fontId="46" fillId="0" borderId="17" xfId="0" quotePrefix="1" applyNumberFormat="1" applyFont="1" applyFill="1" applyBorder="1" applyAlignment="1">
      <alignment horizontal="center" vertical="center" wrapText="1"/>
    </xf>
    <xf numFmtId="0" fontId="46" fillId="0" borderId="15" xfId="0" applyFont="1" applyFill="1" applyBorder="1" applyAlignment="1">
      <alignment horizontal="left" vertical="center" wrapText="1"/>
    </xf>
    <xf numFmtId="3" fontId="46" fillId="0" borderId="1" xfId="0" quotePrefix="1" applyNumberFormat="1" applyFont="1" applyFill="1" applyBorder="1" applyAlignment="1">
      <alignment horizontal="center" vertical="center" wrapText="1"/>
    </xf>
    <xf numFmtId="41" fontId="46" fillId="0" borderId="1" xfId="2" applyNumberFormat="1" applyFont="1" applyFill="1" applyBorder="1" applyAlignment="1">
      <alignment horizontal="center" vertical="center" wrapText="1"/>
    </xf>
    <xf numFmtId="41" fontId="61" fillId="0" borderId="1" xfId="2" quotePrefix="1" applyNumberFormat="1" applyFont="1" applyFill="1" applyBorder="1" applyAlignment="1">
      <alignment horizontal="center" vertical="center" wrapText="1"/>
    </xf>
    <xf numFmtId="0" fontId="57" fillId="0" borderId="12" xfId="0" applyFont="1" applyBorder="1" applyAlignment="1">
      <alignment vertical="top" wrapText="1"/>
    </xf>
    <xf numFmtId="41" fontId="59" fillId="0" borderId="12" xfId="2" applyFont="1" applyFill="1" applyBorder="1" applyAlignment="1">
      <alignment vertical="center"/>
    </xf>
    <xf numFmtId="41" fontId="60" fillId="0" borderId="12" xfId="2" applyFont="1" applyFill="1" applyBorder="1" applyAlignment="1">
      <alignment vertical="center"/>
    </xf>
    <xf numFmtId="41" fontId="12" fillId="2" borderId="3" xfId="0" applyNumberFormat="1" applyFont="1" applyFill="1" applyBorder="1" applyAlignment="1">
      <alignment horizontal="center"/>
    </xf>
    <xf numFmtId="41" fontId="12" fillId="2" borderId="3" xfId="2" quotePrefix="1" applyFont="1" applyFill="1" applyBorder="1" applyAlignment="1">
      <alignment horizontal="center"/>
    </xf>
    <xf numFmtId="3" fontId="46" fillId="0" borderId="1" xfId="2" quotePrefix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3" fontId="46" fillId="0" borderId="13" xfId="0" applyNumberFormat="1" applyFont="1" applyFill="1" applyBorder="1" applyAlignment="1">
      <alignment horizontal="center" vertical="center" wrapText="1"/>
    </xf>
    <xf numFmtId="41" fontId="46" fillId="0" borderId="1" xfId="2" quotePrefix="1" applyNumberFormat="1" applyFont="1" applyFill="1" applyBorder="1" applyAlignment="1">
      <alignment horizontal="center" vertical="center" wrapText="1"/>
    </xf>
    <xf numFmtId="41" fontId="59" fillId="2" borderId="0" xfId="2" applyFont="1" applyFill="1" applyBorder="1" applyAlignment="1">
      <alignment horizontal="right" vertical="center"/>
    </xf>
    <xf numFmtId="41" fontId="60" fillId="2" borderId="0" xfId="2" applyFont="1" applyFill="1" applyBorder="1" applyAlignment="1">
      <alignment vertical="center"/>
    </xf>
    <xf numFmtId="0" fontId="61" fillId="2" borderId="1" xfId="2" applyNumberFormat="1" applyFont="1" applyFill="1" applyBorder="1" applyAlignment="1">
      <alignment horizontal="center" vertical="center" wrapText="1"/>
    </xf>
    <xf numFmtId="0" fontId="61" fillId="2" borderId="17" xfId="0" quotePrefix="1" applyNumberFormat="1" applyFont="1" applyFill="1" applyBorder="1" applyAlignment="1">
      <alignment horizontal="center" vertical="center" wrapText="1"/>
    </xf>
    <xf numFmtId="0" fontId="61" fillId="2" borderId="1" xfId="0" quotePrefix="1" applyNumberFormat="1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center" vertical="center" wrapText="1"/>
    </xf>
    <xf numFmtId="41" fontId="61" fillId="2" borderId="1" xfId="2" applyFont="1" applyFill="1" applyBorder="1" applyAlignment="1">
      <alignment horizontal="center" vertical="center" wrapText="1"/>
    </xf>
    <xf numFmtId="41" fontId="61" fillId="2" borderId="17" xfId="2" quotePrefix="1" applyFont="1" applyFill="1" applyBorder="1" applyAlignment="1">
      <alignment horizontal="center" vertical="center" wrapText="1"/>
    </xf>
    <xf numFmtId="41" fontId="61" fillId="2" borderId="1" xfId="2" quotePrefix="1" applyFont="1" applyFill="1" applyBorder="1" applyAlignment="1">
      <alignment horizontal="center" vertical="center" wrapText="1"/>
    </xf>
    <xf numFmtId="0" fontId="46" fillId="0" borderId="15" xfId="0" applyFont="1" applyFill="1" applyBorder="1" applyAlignment="1">
      <alignment horizontal="left" vertical="center" wrapText="1"/>
    </xf>
    <xf numFmtId="0" fontId="46" fillId="0" borderId="20" xfId="0" applyFont="1" applyFill="1" applyBorder="1" applyAlignment="1">
      <alignment horizontal="left" vertical="center" wrapText="1"/>
    </xf>
    <xf numFmtId="0" fontId="61" fillId="2" borderId="17" xfId="2" applyNumberFormat="1" applyFont="1" applyFill="1" applyBorder="1" applyAlignment="1">
      <alignment horizontal="center" vertical="center" wrapText="1"/>
    </xf>
    <xf numFmtId="41" fontId="61" fillId="2" borderId="17" xfId="2" applyFont="1" applyFill="1" applyBorder="1" applyAlignment="1">
      <alignment horizontal="center" vertical="center" wrapText="1"/>
    </xf>
    <xf numFmtId="0" fontId="61" fillId="2" borderId="1" xfId="2" quotePrefix="1" applyNumberFormat="1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/>
    </xf>
    <xf numFmtId="0" fontId="59" fillId="2" borderId="0" xfId="0" applyFont="1" applyFill="1" applyBorder="1" applyAlignment="1">
      <alignment vertical="center"/>
    </xf>
    <xf numFmtId="41" fontId="37" fillId="2" borderId="12" xfId="2" applyFont="1" applyFill="1" applyBorder="1" applyAlignment="1">
      <alignment horizontal="center" vertical="center" wrapText="1"/>
    </xf>
    <xf numFmtId="41" fontId="62" fillId="2" borderId="1" xfId="2" quotePrefix="1" applyFont="1" applyFill="1" applyBorder="1" applyAlignment="1">
      <alignment vertical="center" wrapText="1"/>
    </xf>
    <xf numFmtId="41" fontId="61" fillId="2" borderId="1" xfId="2" quotePrefix="1" applyFont="1" applyFill="1" applyBorder="1" applyAlignment="1">
      <alignment vertical="center" wrapText="1"/>
    </xf>
    <xf numFmtId="41" fontId="62" fillId="2" borderId="1" xfId="2" applyFont="1" applyFill="1" applyBorder="1" applyAlignment="1">
      <alignment horizontal="center" vertical="center" wrapText="1"/>
    </xf>
    <xf numFmtId="0" fontId="62" fillId="2" borderId="1" xfId="2" quotePrefix="1" applyNumberFormat="1" applyFont="1" applyFill="1" applyBorder="1" applyAlignment="1">
      <alignment horizontal="center" vertical="center" wrapText="1"/>
    </xf>
    <xf numFmtId="41" fontId="61" fillId="2" borderId="17" xfId="2" applyFont="1" applyFill="1" applyBorder="1" applyAlignment="1">
      <alignment vertical="center" wrapText="1"/>
    </xf>
    <xf numFmtId="0" fontId="61" fillId="0" borderId="17" xfId="0" quotePrefix="1" applyNumberFormat="1" applyFont="1" applyFill="1" applyBorder="1" applyAlignment="1">
      <alignment horizontal="center" vertical="center" wrapText="1"/>
    </xf>
    <xf numFmtId="41" fontId="24" fillId="2" borderId="0" xfId="0" applyNumberFormat="1" applyFont="1" applyFill="1" applyAlignment="1">
      <alignment vertical="center"/>
    </xf>
    <xf numFmtId="41" fontId="47" fillId="2" borderId="15" xfId="2" applyFont="1" applyFill="1" applyBorder="1" applyAlignment="1">
      <alignment horizontal="left" vertical="center" wrapText="1"/>
    </xf>
    <xf numFmtId="1" fontId="28" fillId="0" borderId="12" xfId="0" applyNumberFormat="1" applyFont="1" applyBorder="1" applyAlignment="1">
      <alignment horizontal="center"/>
    </xf>
    <xf numFmtId="1" fontId="28" fillId="0" borderId="12" xfId="0" applyNumberFormat="1" applyFont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43" xfId="0" applyFont="1" applyFill="1" applyBorder="1" applyAlignment="1">
      <alignment horizontal="center"/>
    </xf>
    <xf numFmtId="0" fontId="26" fillId="4" borderId="19" xfId="0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/>
    </xf>
    <xf numFmtId="0" fontId="35" fillId="0" borderId="12" xfId="0" applyFont="1" applyBorder="1" applyAlignment="1">
      <alignment horizontal="left"/>
    </xf>
    <xf numFmtId="41" fontId="35" fillId="0" borderId="12" xfId="0" applyNumberFormat="1" applyFont="1" applyBorder="1"/>
    <xf numFmtId="0" fontId="35" fillId="2" borderId="12" xfId="0" applyFont="1" applyFill="1" applyBorder="1" applyAlignment="1">
      <alignment horizontal="left" vertical="center" wrapText="1"/>
    </xf>
    <xf numFmtId="0" fontId="35" fillId="2" borderId="12" xfId="0" applyFont="1" applyFill="1" applyBorder="1"/>
    <xf numFmtId="41" fontId="26" fillId="0" borderId="12" xfId="0" applyNumberFormat="1" applyFont="1" applyBorder="1"/>
    <xf numFmtId="41" fontId="29" fillId="0" borderId="28" xfId="0" applyNumberFormat="1" applyFont="1" applyBorder="1"/>
    <xf numFmtId="41" fontId="29" fillId="0" borderId="34" xfId="0" applyNumberFormat="1" applyFont="1" applyBorder="1"/>
    <xf numFmtId="0" fontId="26" fillId="0" borderId="28" xfId="0" applyFont="1" applyBorder="1" applyAlignment="1">
      <alignment horizontal="center"/>
    </xf>
    <xf numFmtId="0" fontId="27" fillId="2" borderId="28" xfId="0" applyFont="1" applyFill="1" applyBorder="1"/>
    <xf numFmtId="41" fontId="26" fillId="0" borderId="28" xfId="0" applyNumberFormat="1" applyFont="1" applyBorder="1"/>
    <xf numFmtId="0" fontId="26" fillId="0" borderId="0" xfId="0" applyFont="1" applyBorder="1" applyAlignment="1"/>
    <xf numFmtId="0" fontId="34" fillId="0" borderId="0" xfId="0" applyFont="1" applyBorder="1" applyAlignment="1"/>
    <xf numFmtId="0" fontId="58" fillId="0" borderId="0" xfId="0" applyFont="1" applyBorder="1" applyAlignment="1"/>
    <xf numFmtId="0" fontId="32" fillId="0" borderId="0" xfId="0" applyFont="1" applyBorder="1"/>
    <xf numFmtId="0" fontId="33" fillId="0" borderId="0" xfId="0" applyFont="1" applyBorder="1"/>
    <xf numFmtId="41" fontId="12" fillId="2" borderId="1" xfId="2" quotePrefix="1" applyFont="1" applyFill="1" applyBorder="1" applyAlignment="1">
      <alignment horizontal="center"/>
    </xf>
    <xf numFmtId="0" fontId="43" fillId="0" borderId="5" xfId="0" applyFont="1" applyFill="1" applyBorder="1" applyAlignment="1">
      <alignment horizontal="center" vertical="center" wrapText="1"/>
    </xf>
    <xf numFmtId="1" fontId="63" fillId="0" borderId="12" xfId="0" applyNumberFormat="1" applyFont="1" applyFill="1" applyBorder="1" applyAlignment="1">
      <alignment horizontal="center" vertical="center"/>
    </xf>
    <xf numFmtId="0" fontId="64" fillId="0" borderId="28" xfId="0" applyFont="1" applyFill="1" applyBorder="1" applyAlignment="1">
      <alignment horizontal="center"/>
    </xf>
    <xf numFmtId="0" fontId="28" fillId="0" borderId="28" xfId="0" applyFont="1" applyFill="1" applyBorder="1" applyAlignment="1">
      <alignment horizontal="center"/>
    </xf>
    <xf numFmtId="0" fontId="28" fillId="0" borderId="28" xfId="0" applyNumberFormat="1" applyFont="1" applyFill="1" applyBorder="1" applyAlignment="1">
      <alignment horizontal="center"/>
    </xf>
    <xf numFmtId="1" fontId="28" fillId="0" borderId="28" xfId="0" applyNumberFormat="1" applyFont="1" applyFill="1" applyBorder="1" applyAlignment="1">
      <alignment horizontal="center"/>
    </xf>
    <xf numFmtId="1" fontId="44" fillId="0" borderId="12" xfId="0" applyNumberFormat="1" applyFont="1" applyFill="1" applyBorder="1" applyAlignment="1">
      <alignment horizontal="center" vertical="center"/>
    </xf>
    <xf numFmtId="1" fontId="27" fillId="0" borderId="12" xfId="0" applyNumberFormat="1" applyFont="1" applyFill="1" applyBorder="1" applyAlignment="1">
      <alignment horizontal="center" vertical="center"/>
    </xf>
    <xf numFmtId="1" fontId="27" fillId="0" borderId="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1" xfId="0" applyFont="1" applyBorder="1" applyAlignment="1"/>
    <xf numFmtId="0" fontId="5" fillId="0" borderId="0" xfId="0" applyFont="1"/>
    <xf numFmtId="0" fontId="8" fillId="0" borderId="4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4" fillId="0" borderId="4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0" fontId="8" fillId="0" borderId="0" xfId="0" applyFont="1"/>
    <xf numFmtId="0" fontId="15" fillId="0" borderId="22" xfId="0" applyNumberFormat="1" applyFont="1" applyBorder="1" applyAlignment="1">
      <alignment horizontal="justify" vertical="top" wrapText="1"/>
    </xf>
    <xf numFmtId="0" fontId="15" fillId="0" borderId="14" xfId="0" applyNumberFormat="1" applyFont="1" applyBorder="1" applyAlignment="1">
      <alignment horizontal="justify" vertical="top" wrapText="1"/>
    </xf>
    <xf numFmtId="0" fontId="15" fillId="0" borderId="23" xfId="0" applyNumberFormat="1" applyFont="1" applyBorder="1" applyAlignment="1">
      <alignment horizontal="justify" vertical="top" wrapText="1"/>
    </xf>
    <xf numFmtId="0" fontId="15" fillId="0" borderId="20" xfId="0" applyNumberFormat="1" applyFont="1" applyBorder="1" applyAlignment="1">
      <alignment horizontal="justify" vertical="top" wrapText="1"/>
    </xf>
    <xf numFmtId="0" fontId="15" fillId="0" borderId="18" xfId="0" applyNumberFormat="1" applyFont="1" applyBorder="1" applyAlignment="1">
      <alignment horizontal="justify" vertical="top" wrapText="1"/>
    </xf>
    <xf numFmtId="0" fontId="15" fillId="0" borderId="21" xfId="0" applyNumberFormat="1" applyFont="1" applyBorder="1" applyAlignment="1">
      <alignment horizontal="justify" vertical="top" wrapText="1"/>
    </xf>
    <xf numFmtId="0" fontId="6" fillId="0" borderId="4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9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22" xfId="0" applyNumberFormat="1" applyFont="1" applyBorder="1" applyAlignment="1">
      <alignment horizontal="justify" vertical="top" wrapText="1"/>
    </xf>
    <xf numFmtId="0" fontId="7" fillId="0" borderId="14" xfId="0" applyNumberFormat="1" applyFont="1" applyBorder="1" applyAlignment="1">
      <alignment horizontal="justify" vertical="top" wrapText="1"/>
    </xf>
    <xf numFmtId="0" fontId="7" fillId="0" borderId="23" xfId="0" applyNumberFormat="1" applyFont="1" applyBorder="1" applyAlignment="1">
      <alignment horizontal="justify" vertical="top" wrapText="1"/>
    </xf>
    <xf numFmtId="0" fontId="7" fillId="0" borderId="20" xfId="0" applyNumberFormat="1" applyFont="1" applyBorder="1" applyAlignment="1">
      <alignment horizontal="justify" vertical="top" wrapText="1"/>
    </xf>
    <xf numFmtId="0" fontId="7" fillId="0" borderId="18" xfId="0" applyNumberFormat="1" applyFont="1" applyBorder="1" applyAlignment="1">
      <alignment horizontal="justify" vertical="top" wrapText="1"/>
    </xf>
    <xf numFmtId="0" fontId="7" fillId="0" borderId="21" xfId="0" applyNumberFormat="1" applyFont="1" applyBorder="1" applyAlignment="1">
      <alignment horizontal="justify" vertical="top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9" fillId="0" borderId="0" xfId="0" applyFont="1" applyBorder="1" applyAlignment="1">
      <alignment horizontal="center"/>
    </xf>
    <xf numFmtId="0" fontId="26" fillId="2" borderId="11" xfId="0" applyFont="1" applyFill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9" fillId="2" borderId="34" xfId="0" applyFont="1" applyFill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15" fillId="2" borderId="44" xfId="0" applyFont="1" applyFill="1" applyBorder="1" applyAlignment="1">
      <alignment horizontal="center"/>
    </xf>
    <xf numFmtId="0" fontId="15" fillId="2" borderId="45" xfId="0" applyFont="1" applyFill="1" applyBorder="1" applyAlignment="1">
      <alignment horizontal="center"/>
    </xf>
    <xf numFmtId="0" fontId="8" fillId="2" borderId="0" xfId="0" applyFont="1" applyFill="1"/>
    <xf numFmtId="0" fontId="8" fillId="2" borderId="43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43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8" fillId="0" borderId="46" xfId="0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8" fillId="0" borderId="12" xfId="0" applyFont="1" applyBorder="1" applyAlignment="1">
      <alignment horizontal="center" vertical="center" wrapText="1"/>
    </xf>
    <xf numFmtId="0" fontId="46" fillId="2" borderId="0" xfId="0" applyFont="1" applyFill="1" applyAlignment="1">
      <alignment horizont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0" fontId="47" fillId="2" borderId="11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center" vertical="center" wrapText="1"/>
    </xf>
    <xf numFmtId="0" fontId="47" fillId="2" borderId="19" xfId="0" applyFont="1" applyFill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47" fillId="2" borderId="31" xfId="0" applyFont="1" applyFill="1" applyBorder="1" applyAlignment="1">
      <alignment horizontal="center" vertical="center" wrapText="1"/>
    </xf>
    <xf numFmtId="0" fontId="47" fillId="2" borderId="33" xfId="0" applyFont="1" applyFill="1" applyBorder="1" applyAlignment="1">
      <alignment horizontal="center" vertical="center" wrapText="1"/>
    </xf>
    <xf numFmtId="41" fontId="47" fillId="2" borderId="5" xfId="2" applyFont="1" applyFill="1" applyBorder="1" applyAlignment="1">
      <alignment horizontal="center" vertical="center" wrapText="1"/>
    </xf>
    <xf numFmtId="41" fontId="47" fillId="2" borderId="3" xfId="2" applyFont="1" applyFill="1" applyBorder="1" applyAlignment="1">
      <alignment horizontal="center" vertical="center" wrapText="1"/>
    </xf>
    <xf numFmtId="41" fontId="47" fillId="2" borderId="11" xfId="2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43" fillId="0" borderId="5" xfId="0" applyFont="1" applyBorder="1" applyAlignment="1">
      <alignment horizontal="left" wrapText="1"/>
    </xf>
    <xf numFmtId="0" fontId="43" fillId="0" borderId="11" xfId="0" applyFont="1" applyBorder="1" applyAlignment="1">
      <alignment horizontal="left" wrapText="1"/>
    </xf>
    <xf numFmtId="0" fontId="48" fillId="2" borderId="35" xfId="0" applyFont="1" applyFill="1" applyBorder="1" applyAlignment="1">
      <alignment horizontal="center" vertical="center" wrapText="1"/>
    </xf>
    <xf numFmtId="0" fontId="46" fillId="2" borderId="15" xfId="0" applyFont="1" applyFill="1" applyBorder="1" applyAlignment="1">
      <alignment horizontal="left" vertical="center" wrapText="1"/>
    </xf>
    <xf numFmtId="0" fontId="46" fillId="2" borderId="6" xfId="0" applyFont="1" applyFill="1" applyBorder="1" applyAlignment="1">
      <alignment horizontal="left" vertical="center" wrapText="1"/>
    </xf>
    <xf numFmtId="0" fontId="46" fillId="2" borderId="2" xfId="0" applyFont="1" applyFill="1" applyBorder="1" applyAlignment="1">
      <alignment horizontal="left" vertical="center" wrapText="1"/>
    </xf>
    <xf numFmtId="0" fontId="47" fillId="2" borderId="13" xfId="0" applyFont="1" applyFill="1" applyBorder="1" applyAlignment="1">
      <alignment horizontal="left" vertical="top" wrapText="1"/>
    </xf>
    <xf numFmtId="0" fontId="47" fillId="2" borderId="17" xfId="0" applyFont="1" applyFill="1" applyBorder="1" applyAlignment="1">
      <alignment horizontal="left" vertical="top" wrapText="1"/>
    </xf>
    <xf numFmtId="0" fontId="23" fillId="2" borderId="0" xfId="0" applyFont="1" applyFill="1" applyAlignment="1">
      <alignment horizont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41" fontId="24" fillId="2" borderId="5" xfId="3" applyFont="1" applyFill="1" applyBorder="1" applyAlignment="1">
      <alignment horizontal="center" vertical="center" wrapText="1"/>
    </xf>
    <xf numFmtId="41" fontId="24" fillId="2" borderId="3" xfId="3" applyFont="1" applyFill="1" applyBorder="1" applyAlignment="1">
      <alignment horizontal="center" vertical="center" wrapText="1"/>
    </xf>
    <xf numFmtId="41" fontId="24" fillId="2" borderId="11" xfId="3" applyFont="1" applyFill="1" applyBorder="1" applyAlignment="1">
      <alignment horizontal="center" vertical="center" wrapText="1"/>
    </xf>
    <xf numFmtId="0" fontId="41" fillId="2" borderId="40" xfId="0" applyFont="1" applyFill="1" applyBorder="1" applyAlignment="1">
      <alignment horizontal="center"/>
    </xf>
    <xf numFmtId="0" fontId="41" fillId="2" borderId="38" xfId="0" applyFont="1" applyFill="1" applyBorder="1" applyAlignment="1">
      <alignment horizontal="center"/>
    </xf>
    <xf numFmtId="0" fontId="41" fillId="2" borderId="39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left" vertical="top" wrapText="1"/>
    </xf>
    <xf numFmtId="0" fontId="23" fillId="2" borderId="14" xfId="0" applyFont="1" applyFill="1" applyBorder="1" applyAlignment="1">
      <alignment horizontal="left" vertical="top" wrapText="1"/>
    </xf>
    <xf numFmtId="0" fontId="23" fillId="2" borderId="23" xfId="0" applyFont="1" applyFill="1" applyBorder="1" applyAlignment="1">
      <alignment horizontal="left" vertical="top" wrapText="1"/>
    </xf>
    <xf numFmtId="0" fontId="24" fillId="2" borderId="13" xfId="0" applyNumberFormat="1" applyFont="1" applyFill="1" applyBorder="1" applyAlignment="1">
      <alignment horizontal="left" vertical="top" wrapText="1"/>
    </xf>
    <xf numFmtId="0" fontId="24" fillId="2" borderId="17" xfId="0" applyNumberFormat="1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0" fontId="24" fillId="2" borderId="17" xfId="0" applyFont="1" applyFill="1" applyBorder="1" applyAlignment="1">
      <alignment horizontal="left" vertical="top" wrapText="1"/>
    </xf>
    <xf numFmtId="0" fontId="42" fillId="2" borderId="5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0" fontId="42" fillId="2" borderId="13" xfId="0" quotePrefix="1" applyNumberFormat="1" applyFont="1" applyFill="1" applyBorder="1" applyAlignment="1">
      <alignment horizontal="left" vertical="top" wrapText="1"/>
    </xf>
    <xf numFmtId="0" fontId="42" fillId="2" borderId="17" xfId="0" quotePrefix="1" applyNumberFormat="1" applyFont="1" applyFill="1" applyBorder="1" applyAlignment="1">
      <alignment horizontal="left" vertical="top" wrapText="1"/>
    </xf>
    <xf numFmtId="0" fontId="42" fillId="2" borderId="13" xfId="0" applyNumberFormat="1" applyFont="1" applyFill="1" applyBorder="1" applyAlignment="1">
      <alignment horizontal="left" vertical="top" wrapText="1"/>
    </xf>
    <xf numFmtId="0" fontId="42" fillId="2" borderId="17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center" wrapText="1"/>
    </xf>
    <xf numFmtId="0" fontId="23" fillId="2" borderId="1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22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left" vertical="center" wrapText="1"/>
    </xf>
    <xf numFmtId="0" fontId="23" fillId="2" borderId="2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42" fillId="0" borderId="5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/>
    </xf>
    <xf numFmtId="0" fontId="39" fillId="0" borderId="38" xfId="0" applyFont="1" applyBorder="1" applyAlignment="1">
      <alignment horizontal="center"/>
    </xf>
    <xf numFmtId="0" fontId="39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/>
    <xf numFmtId="0" fontId="46" fillId="0" borderId="15" xfId="0" applyFont="1" applyFill="1" applyBorder="1" applyAlignment="1">
      <alignment horizontal="left" vertical="center" wrapText="1"/>
    </xf>
    <xf numFmtId="0" fontId="46" fillId="0" borderId="6" xfId="0" applyFont="1" applyFill="1" applyBorder="1" applyAlignment="1">
      <alignment horizontal="left" vertical="center" wrapText="1"/>
    </xf>
    <xf numFmtId="0" fontId="46" fillId="0" borderId="2" xfId="0" applyFont="1" applyFill="1" applyBorder="1" applyAlignment="1">
      <alignment horizontal="left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wrapText="1"/>
    </xf>
    <xf numFmtId="41" fontId="47" fillId="0" borderId="5" xfId="2" applyFont="1" applyFill="1" applyBorder="1" applyAlignment="1">
      <alignment horizontal="center" vertical="center" wrapText="1"/>
    </xf>
    <xf numFmtId="41" fontId="47" fillId="0" borderId="3" xfId="2" applyFont="1" applyFill="1" applyBorder="1" applyAlignment="1">
      <alignment horizontal="center" vertical="center" wrapText="1"/>
    </xf>
    <xf numFmtId="41" fontId="47" fillId="0" borderId="11" xfId="2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vertical="center" wrapText="1"/>
    </xf>
    <xf numFmtId="0" fontId="47" fillId="0" borderId="5" xfId="0" applyNumberFormat="1" applyFont="1" applyFill="1" applyBorder="1" applyAlignment="1">
      <alignment horizontal="center" vertical="center" wrapText="1"/>
    </xf>
    <xf numFmtId="0" fontId="47" fillId="0" borderId="3" xfId="0" applyNumberFormat="1" applyFont="1" applyFill="1" applyBorder="1" applyAlignment="1">
      <alignment horizontal="center" vertical="center" wrapText="1"/>
    </xf>
    <xf numFmtId="0" fontId="47" fillId="0" borderId="11" xfId="0" applyNumberFormat="1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center" vertical="center" wrapText="1"/>
    </xf>
    <xf numFmtId="0" fontId="47" fillId="0" borderId="31" xfId="0" applyFont="1" applyFill="1" applyBorder="1" applyAlignment="1">
      <alignment horizontal="center" vertical="center" wrapText="1"/>
    </xf>
    <xf numFmtId="0" fontId="47" fillId="0" borderId="33" xfId="0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center" vertical="center" wrapText="1"/>
    </xf>
    <xf numFmtId="0" fontId="48" fillId="0" borderId="38" xfId="0" applyFont="1" applyFill="1" applyBorder="1" applyAlignment="1">
      <alignment horizontal="center" vertical="center" wrapText="1"/>
    </xf>
    <xf numFmtId="0" fontId="48" fillId="0" borderId="39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vertical="center" wrapText="1"/>
    </xf>
    <xf numFmtId="0" fontId="46" fillId="0" borderId="17" xfId="0" applyFont="1" applyFill="1" applyBorder="1" applyAlignment="1">
      <alignment horizontal="left" vertical="center" wrapText="1"/>
    </xf>
    <xf numFmtId="0" fontId="48" fillId="0" borderId="40" xfId="0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left" vertical="center" wrapText="1"/>
    </xf>
    <xf numFmtId="0" fontId="46" fillId="0" borderId="14" xfId="0" applyFont="1" applyFill="1" applyBorder="1" applyAlignment="1">
      <alignment horizontal="left" vertical="center" wrapText="1"/>
    </xf>
    <xf numFmtId="0" fontId="46" fillId="0" borderId="23" xfId="0" applyFont="1" applyFill="1" applyBorder="1" applyAlignment="1">
      <alignment horizontal="left" vertical="center" wrapText="1"/>
    </xf>
    <xf numFmtId="41" fontId="48" fillId="0" borderId="15" xfId="0" applyNumberFormat="1" applyFont="1" applyFill="1" applyBorder="1" applyAlignment="1">
      <alignment horizontal="center" vertical="center" wrapText="1"/>
    </xf>
    <xf numFmtId="41" fontId="48" fillId="0" borderId="6" xfId="0" applyNumberFormat="1" applyFont="1" applyFill="1" applyBorder="1" applyAlignment="1">
      <alignment horizontal="center" vertical="center" wrapText="1"/>
    </xf>
    <xf numFmtId="41" fontId="48" fillId="0" borderId="2" xfId="0" applyNumberFormat="1" applyFont="1" applyFill="1" applyBorder="1" applyAlignment="1">
      <alignment horizontal="center" vertical="center" wrapText="1"/>
    </xf>
    <xf numFmtId="41" fontId="48" fillId="0" borderId="15" xfId="0" applyNumberFormat="1" applyFont="1" applyFill="1" applyBorder="1" applyAlignment="1">
      <alignment horizontal="left" vertical="center" wrapText="1"/>
    </xf>
    <xf numFmtId="41" fontId="48" fillId="0" borderId="2" xfId="0" applyNumberFormat="1" applyFont="1" applyFill="1" applyBorder="1" applyAlignment="1">
      <alignment horizontal="left"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47" fillId="0" borderId="13" xfId="0" quotePrefix="1" applyNumberFormat="1" applyFont="1" applyFill="1" applyBorder="1" applyAlignment="1">
      <alignment horizontal="center" vertical="center" wrapText="1"/>
    </xf>
    <xf numFmtId="0" fontId="47" fillId="0" borderId="3" xfId="0" quotePrefix="1" applyNumberFormat="1" applyFont="1" applyFill="1" applyBorder="1" applyAlignment="1">
      <alignment horizontal="center" vertical="center" wrapText="1"/>
    </xf>
    <xf numFmtId="0" fontId="47" fillId="0" borderId="17" xfId="0" quotePrefix="1" applyNumberFormat="1" applyFont="1" applyFill="1" applyBorder="1" applyAlignment="1">
      <alignment horizontal="center" vertical="center" wrapText="1"/>
    </xf>
    <xf numFmtId="41" fontId="47" fillId="0" borderId="13" xfId="2" quotePrefix="1" applyFont="1" applyFill="1" applyBorder="1" applyAlignment="1">
      <alignment horizontal="center" vertical="center" wrapText="1"/>
    </xf>
    <xf numFmtId="41" fontId="47" fillId="0" borderId="3" xfId="2" quotePrefix="1" applyFont="1" applyFill="1" applyBorder="1" applyAlignment="1">
      <alignment horizontal="center" vertical="center" wrapText="1"/>
    </xf>
    <xf numFmtId="41" fontId="47" fillId="0" borderId="17" xfId="2" quotePrefix="1" applyFont="1" applyFill="1" applyBorder="1" applyAlignment="1">
      <alignment horizontal="center" vertical="center" wrapText="1"/>
    </xf>
    <xf numFmtId="0" fontId="46" fillId="0" borderId="20" xfId="0" applyFont="1" applyFill="1" applyBorder="1" applyAlignment="1">
      <alignment horizontal="left" vertical="center" wrapText="1"/>
    </xf>
    <xf numFmtId="0" fontId="46" fillId="0" borderId="18" xfId="0" applyFont="1" applyFill="1" applyBorder="1" applyAlignment="1">
      <alignment horizontal="left" vertical="center" wrapText="1"/>
    </xf>
    <xf numFmtId="0" fontId="46" fillId="0" borderId="2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 wrapText="1"/>
    </xf>
    <xf numFmtId="0" fontId="47" fillId="0" borderId="13" xfId="0" applyFont="1" applyFill="1" applyBorder="1" applyAlignment="1">
      <alignment horizontal="left" vertical="center" wrapText="1"/>
    </xf>
    <xf numFmtId="0" fontId="47" fillId="0" borderId="3" xfId="0" applyFont="1" applyFill="1" applyBorder="1" applyAlignment="1">
      <alignment horizontal="left" vertical="center" wrapText="1"/>
    </xf>
    <xf numFmtId="0" fontId="47" fillId="0" borderId="17" xfId="0" applyFont="1" applyFill="1" applyBorder="1" applyAlignment="1">
      <alignment horizontal="left" vertical="center" wrapText="1"/>
    </xf>
    <xf numFmtId="0" fontId="47" fillId="0" borderId="13" xfId="0" applyNumberFormat="1" applyFont="1" applyFill="1" applyBorder="1" applyAlignment="1">
      <alignment horizontal="center" vertical="center" wrapText="1"/>
    </xf>
    <xf numFmtId="0" fontId="47" fillId="0" borderId="17" xfId="0" applyNumberFormat="1" applyFont="1" applyFill="1" applyBorder="1" applyAlignment="1">
      <alignment horizontal="center" vertical="center" wrapText="1"/>
    </xf>
    <xf numFmtId="0" fontId="47" fillId="0" borderId="13" xfId="0" applyNumberFormat="1" applyFont="1" applyFill="1" applyBorder="1" applyAlignment="1">
      <alignment horizontal="left" vertical="center" wrapText="1"/>
    </xf>
    <xf numFmtId="0" fontId="47" fillId="0" borderId="3" xfId="0" applyNumberFormat="1" applyFont="1" applyFill="1" applyBorder="1" applyAlignment="1">
      <alignment horizontal="left" vertical="center" wrapText="1"/>
    </xf>
    <xf numFmtId="0" fontId="47" fillId="0" borderId="17" xfId="0" applyNumberFormat="1" applyFont="1" applyFill="1" applyBorder="1" applyAlignment="1">
      <alignment horizontal="left" vertical="center" wrapText="1"/>
    </xf>
    <xf numFmtId="0" fontId="47" fillId="0" borderId="13" xfId="0" quotePrefix="1" applyFont="1" applyFill="1" applyBorder="1" applyAlignment="1">
      <alignment horizontal="center" vertical="center" wrapText="1"/>
    </xf>
    <xf numFmtId="0" fontId="47" fillId="0" borderId="3" xfId="0" quotePrefix="1" applyFont="1" applyFill="1" applyBorder="1" applyAlignment="1">
      <alignment horizontal="center" vertical="center" wrapText="1"/>
    </xf>
    <xf numFmtId="0" fontId="47" fillId="0" borderId="17" xfId="0" quotePrefix="1" applyFont="1" applyFill="1" applyBorder="1" applyAlignment="1">
      <alignment horizontal="center" vertical="center" wrapText="1"/>
    </xf>
    <xf numFmtId="0" fontId="48" fillId="2" borderId="0" xfId="0" applyFont="1" applyFill="1" applyAlignment="1">
      <alignment horizontal="center" wrapText="1"/>
    </xf>
    <xf numFmtId="0" fontId="48" fillId="2" borderId="40" xfId="0" applyFont="1" applyFill="1" applyBorder="1" applyAlignment="1">
      <alignment horizontal="center" vertical="center" wrapText="1"/>
    </xf>
    <xf numFmtId="0" fontId="48" fillId="2" borderId="38" xfId="0" applyFont="1" applyFill="1" applyBorder="1" applyAlignment="1">
      <alignment horizontal="center" vertical="center" wrapText="1"/>
    </xf>
    <xf numFmtId="0" fontId="48" fillId="2" borderId="39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wrapText="1"/>
    </xf>
  </cellXfs>
  <cellStyles count="6">
    <cellStyle name="Comma" xfId="1" builtinId="3"/>
    <cellStyle name="Comma [0]" xfId="2" builtinId="6"/>
    <cellStyle name="Comma [0] 2" xfId="3"/>
    <cellStyle name="Comma [0] 2 2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'Grafik Unit'!$B$6</c:f>
              <c:strCache>
                <c:ptCount val="1"/>
                <c:pt idx="0">
                  <c:v>Industri Makanan</c:v>
                </c:pt>
              </c:strCache>
            </c:strRef>
          </c:tx>
          <c:invertIfNegative val="0"/>
          <c:cat>
            <c:multiLvlStrRef>
              <c:f>'Grafik Unit'!$C$4:$K$5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(Unit Usaha)</c:v>
                  </c:pt>
                </c:lvl>
              </c:multiLvlStrCache>
            </c:multiLvlStrRef>
          </c:cat>
          <c:val>
            <c:numRef>
              <c:f>'Grafik Unit'!$C$6:$K$6</c:f>
              <c:numCache>
                <c:formatCode>0</c:formatCode>
                <c:ptCount val="9"/>
                <c:pt idx="0">
                  <c:v>87</c:v>
                </c:pt>
                <c:pt idx="1">
                  <c:v>102</c:v>
                </c:pt>
                <c:pt idx="2">
                  <c:v>0</c:v>
                </c:pt>
                <c:pt idx="3">
                  <c:v>8</c:v>
                </c:pt>
                <c:pt idx="4">
                  <c:v>31</c:v>
                </c:pt>
                <c:pt idx="5">
                  <c:v>0</c:v>
                </c:pt>
                <c:pt idx="6">
                  <c:v>26</c:v>
                </c:pt>
                <c:pt idx="7">
                  <c:v>41</c:v>
                </c:pt>
                <c:pt idx="8">
                  <c:v>21</c:v>
                </c:pt>
              </c:numCache>
            </c:numRef>
          </c:val>
        </c:ser>
        <c:ser>
          <c:idx val="1"/>
          <c:order val="1"/>
          <c:tx>
            <c:strRef>
              <c:f>'Grafik Unit'!$B$7</c:f>
              <c:strCache>
                <c:ptCount val="1"/>
                <c:pt idx="0">
                  <c:v>Industri Minuman</c:v>
                </c:pt>
              </c:strCache>
            </c:strRef>
          </c:tx>
          <c:invertIfNegative val="0"/>
          <c:cat>
            <c:multiLvlStrRef>
              <c:f>'Grafik Unit'!$C$4:$K$5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(Unit Usaha)</c:v>
                  </c:pt>
                </c:lvl>
              </c:multiLvlStrCache>
            </c:multiLvlStrRef>
          </c:cat>
          <c:val>
            <c:numRef>
              <c:f>'Grafik Unit'!$C$7:$K$7</c:f>
              <c:numCache>
                <c:formatCode>0</c:formatCode>
                <c:ptCount val="9"/>
                <c:pt idx="0">
                  <c:v>7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'Grafik Unit'!$B$8</c:f>
              <c:strCache>
                <c:ptCount val="1"/>
                <c:pt idx="0">
                  <c:v>Industri Pengolahan Tembakau</c:v>
                </c:pt>
              </c:strCache>
            </c:strRef>
          </c:tx>
          <c:invertIfNegative val="0"/>
          <c:cat>
            <c:multiLvlStrRef>
              <c:f>'Grafik Unit'!$C$4:$K$5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(Unit Usaha)</c:v>
                  </c:pt>
                </c:lvl>
              </c:multiLvlStrCache>
            </c:multiLvlStrRef>
          </c:cat>
          <c:val>
            <c:numRef>
              <c:f>'Grafik Unit'!$C$8:$K$8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'Grafik Unit'!$B$10</c:f>
              <c:strCache>
                <c:ptCount val="1"/>
                <c:pt idx="0">
                  <c:v>Industri Pakaian Jadi</c:v>
                </c:pt>
              </c:strCache>
            </c:strRef>
          </c:tx>
          <c:invertIfNegative val="0"/>
          <c:cat>
            <c:multiLvlStrRef>
              <c:f>'Grafik Unit'!$C$4:$K$5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(Unit Usaha)</c:v>
                  </c:pt>
                </c:lvl>
              </c:multiLvlStrCache>
            </c:multiLvlStrRef>
          </c:cat>
          <c:val>
            <c:numRef>
              <c:f>'Grafik Unit'!$C$10:$K$10</c:f>
              <c:numCache>
                <c:formatCode>0</c:formatCode>
                <c:ptCount val="9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</c:numCache>
            </c:numRef>
          </c:val>
        </c:ser>
        <c:ser>
          <c:idx val="4"/>
          <c:order val="4"/>
          <c:tx>
            <c:strRef>
              <c:f>'Grafik Unit'!$B$11</c:f>
              <c:strCache>
                <c:ptCount val="1"/>
                <c:pt idx="0">
                  <c:v>Industri Kulit, Barang dari Kulit dan Alas Kaki</c:v>
                </c:pt>
              </c:strCache>
            </c:strRef>
          </c:tx>
          <c:invertIfNegative val="0"/>
          <c:cat>
            <c:multiLvlStrRef>
              <c:f>'Grafik Unit'!$C$4:$K$5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(Unit Usaha)</c:v>
                  </c:pt>
                </c:lvl>
              </c:multiLvlStrCache>
            </c:multiLvlStrRef>
          </c:cat>
          <c:val>
            <c:numRef>
              <c:f>'Grafik Unit'!$C$11:$K$11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'Grafik Unit'!$B$12</c:f>
              <c:strCache>
                <c:ptCount val="1"/>
                <c:pt idx="0">
                  <c:v>Industri Kayu, Barang dari Kayu dan Gabus (Tidak Termasuk Furniture) dan Barang Anyaman dari Bambu, Rotan dan Sejenisnya</c:v>
                </c:pt>
              </c:strCache>
            </c:strRef>
          </c:tx>
          <c:invertIfNegative val="0"/>
          <c:cat>
            <c:multiLvlStrRef>
              <c:f>'Grafik Unit'!$C$4:$K$5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(Unit Usaha)</c:v>
                  </c:pt>
                </c:lvl>
              </c:multiLvlStrCache>
            </c:multiLvlStrRef>
          </c:cat>
          <c:val>
            <c:numRef>
              <c:f>'Grafik Unit'!$C$12:$K$12</c:f>
              <c:numCache>
                <c:formatCode>0</c:formatCode>
                <c:ptCount val="9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33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"/>
          <c:order val="6"/>
          <c:tx>
            <c:strRef>
              <c:f>'Grafik Unit'!$B$13</c:f>
              <c:strCache>
                <c:ptCount val="1"/>
                <c:pt idx="0">
                  <c:v>Industri Percetakan dan Reproduksi Media Rekaman</c:v>
                </c:pt>
              </c:strCache>
            </c:strRef>
          </c:tx>
          <c:invertIfNegative val="0"/>
          <c:cat>
            <c:multiLvlStrRef>
              <c:f>'Grafik Unit'!$C$4:$K$5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(Unit Usaha)</c:v>
                  </c:pt>
                </c:lvl>
              </c:multiLvlStrCache>
            </c:multiLvlStrRef>
          </c:cat>
          <c:val>
            <c:numRef>
              <c:f>'Grafik Unit'!$C$13:$K$13</c:f>
              <c:numCache>
                <c:formatCode>0</c:formatCode>
                <c:ptCount val="9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"/>
          <c:order val="7"/>
          <c:tx>
            <c:strRef>
              <c:f>'Grafik Unit'!$B$14</c:f>
              <c:strCache>
                <c:ptCount val="1"/>
                <c:pt idx="0">
                  <c:v>Industri Bahan Kimia dan Barang Dari Bahan Kimia</c:v>
                </c:pt>
              </c:strCache>
            </c:strRef>
          </c:tx>
          <c:invertIfNegative val="0"/>
          <c:cat>
            <c:multiLvlStrRef>
              <c:f>'Grafik Unit'!$C$4:$K$5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(Unit Usaha)</c:v>
                  </c:pt>
                </c:lvl>
              </c:multiLvlStrCache>
            </c:multiLvlStrRef>
          </c:cat>
          <c:val>
            <c:numRef>
              <c:f>'Grafik Unit'!$C$14:$K$14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  <c:ser>
          <c:idx val="8"/>
          <c:order val="8"/>
          <c:tx>
            <c:strRef>
              <c:f>'Grafik Unit'!$B$15</c:f>
              <c:strCache>
                <c:ptCount val="1"/>
                <c:pt idx="0">
                  <c:v>Industri Karet dan Bahan dari Karet</c:v>
                </c:pt>
              </c:strCache>
            </c:strRef>
          </c:tx>
          <c:invertIfNegative val="0"/>
          <c:cat>
            <c:multiLvlStrRef>
              <c:f>'Grafik Unit'!$C$4:$K$5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(Unit Usaha)</c:v>
                  </c:pt>
                </c:lvl>
              </c:multiLvlStrCache>
            </c:multiLvlStrRef>
          </c:cat>
          <c:val>
            <c:numRef>
              <c:f>'Grafik Unit'!$C$15:$K$15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'Grafik Unit'!$B$18</c:f>
              <c:strCache>
                <c:ptCount val="1"/>
                <c:pt idx="0">
                  <c:v>Industri Barang Logam, Bukan Mesin dan Peralatannya</c:v>
                </c:pt>
              </c:strCache>
            </c:strRef>
          </c:tx>
          <c:invertIfNegative val="0"/>
          <c:cat>
            <c:multiLvlStrRef>
              <c:f>'Grafik Unit'!$C$4:$K$5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(Unit Usaha)</c:v>
                  </c:pt>
                </c:lvl>
              </c:multiLvlStrCache>
            </c:multiLvlStrRef>
          </c:cat>
          <c:val>
            <c:numRef>
              <c:f>'Grafik Unit'!$C$18:$K$18</c:f>
              <c:numCache>
                <c:formatCode>0</c:formatCode>
                <c:ptCount val="9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2"/>
          <c:order val="10"/>
          <c:tx>
            <c:strRef>
              <c:f>'Grafik Unit'!$B$19</c:f>
              <c:strCache>
                <c:ptCount val="1"/>
                <c:pt idx="0">
                  <c:v>Industri Kendaraan Bermotor, Trailer dan Semi Trailer</c:v>
                </c:pt>
              </c:strCache>
            </c:strRef>
          </c:tx>
          <c:invertIfNegative val="0"/>
          <c:val>
            <c:numRef>
              <c:f>'Grafik Unit'!$C$19:$K$19</c:f>
              <c:numCache>
                <c:formatCode>0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0"/>
          <c:order val="11"/>
          <c:tx>
            <c:strRef>
              <c:f>'Grafik Unit'!$B$21</c:f>
              <c:strCache>
                <c:ptCount val="1"/>
                <c:pt idx="0">
                  <c:v>Industri Furniture</c:v>
                </c:pt>
              </c:strCache>
            </c:strRef>
          </c:tx>
          <c:invertIfNegative val="0"/>
          <c:cat>
            <c:multiLvlStrRef>
              <c:f>'Grafik Unit'!$C$4:$K$5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(Unit Usaha)</c:v>
                  </c:pt>
                </c:lvl>
              </c:multiLvlStrCache>
            </c:multiLvlStrRef>
          </c:cat>
          <c:val>
            <c:numRef>
              <c:f>'Grafik Unit'!$C$21:$K$21</c:f>
              <c:numCache>
                <c:formatCode>0</c:formatCode>
                <c:ptCount val="9"/>
                <c:pt idx="0">
                  <c:v>6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</c:ser>
        <c:ser>
          <c:idx val="11"/>
          <c:order val="12"/>
          <c:tx>
            <c:strRef>
              <c:f>'Grafik Unit'!$B$22</c:f>
              <c:strCache>
                <c:ptCount val="1"/>
                <c:pt idx="0">
                  <c:v>Industri Pengolahan Lainnya</c:v>
                </c:pt>
              </c:strCache>
            </c:strRef>
          </c:tx>
          <c:invertIfNegative val="0"/>
          <c:cat>
            <c:multiLvlStrRef>
              <c:f>'Grafik Unit'!$C$4:$K$5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(Unit Usaha)</c:v>
                  </c:pt>
                </c:lvl>
              </c:multiLvlStrCache>
            </c:multiLvlStrRef>
          </c:cat>
          <c:val>
            <c:numRef>
              <c:f>'Grafik Unit'!$C$22:$K$22</c:f>
              <c:numCache>
                <c:formatCode>0</c:formatCode>
                <c:ptCount val="9"/>
                <c:pt idx="0">
                  <c:v>14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764560"/>
        <c:axId val="211765120"/>
        <c:axId val="0"/>
      </c:bar3DChart>
      <c:catAx>
        <c:axId val="2117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211765120"/>
        <c:crosses val="autoZero"/>
        <c:auto val="1"/>
        <c:lblAlgn val="ctr"/>
        <c:lblOffset val="100"/>
        <c:noMultiLvlLbl val="0"/>
      </c:catAx>
      <c:valAx>
        <c:axId val="2117651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211764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9460199666822464"/>
          <c:y val="0.16239424914105541"/>
          <c:w val="0.97324215295005922"/>
          <c:h val="0.90801253216579703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effectLst>
      <a:innerShdw blurRad="114300">
        <a:prstClr val="black"/>
      </a:inn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 horizontalDpi="-3" vertic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'Grafik Unit'!$P$6:$P$23</c:f>
              <c:strCache>
                <c:ptCount val="18"/>
                <c:pt idx="0">
                  <c:v>Industri Makanan</c:v>
                </c:pt>
                <c:pt idx="1">
                  <c:v>Industri Minuman</c:v>
                </c:pt>
                <c:pt idx="2">
                  <c:v>Industri Pengolahan Tembakau</c:v>
                </c:pt>
                <c:pt idx="3">
                  <c:v>Industri Tekstil</c:v>
                </c:pt>
                <c:pt idx="4">
                  <c:v>Industri Pakaian Jadi</c:v>
                </c:pt>
                <c:pt idx="5">
                  <c:v>Industri Kulit, Barang dari Kulit dan Alas Kaki</c:v>
                </c:pt>
                <c:pt idx="6">
                  <c:v>Industri Kayu, Barang dari Kayu dan Gabus (Tidak Termasuk Furniture) dan Barang Anyaman dari Bambu, Rotan dan Sejenisnya</c:v>
                </c:pt>
                <c:pt idx="7">
                  <c:v>Industri Percetakan dan Reproduksi Media Rekaman</c:v>
                </c:pt>
                <c:pt idx="8">
                  <c:v>Industri Bahan Kimia dan Barang Dari Bahan Kimia</c:v>
                </c:pt>
                <c:pt idx="9">
                  <c:v>Industri Karet, Barang dari Karet </c:v>
                </c:pt>
                <c:pt idx="10">
                  <c:v>Industri Plastik</c:v>
                </c:pt>
                <c:pt idx="11">
                  <c:v>Industri Barang Galian bukan Logam</c:v>
                </c:pt>
                <c:pt idx="12">
                  <c:v>Industri Barang Logam, Bukan Mesin dan Peralatannya</c:v>
                </c:pt>
                <c:pt idx="13">
                  <c:v>Industri Kendaraan Bermotor, Trailer dan Semi Trailer</c:v>
                </c:pt>
                <c:pt idx="14">
                  <c:v>Industri Alat Angkutan Lain</c:v>
                </c:pt>
                <c:pt idx="15">
                  <c:v>Industri Furniture</c:v>
                </c:pt>
                <c:pt idx="16">
                  <c:v>Industri Pengolahan Lainnya</c:v>
                </c:pt>
                <c:pt idx="17">
                  <c:v>Jasa Reparasi dan dan Pemasangan Mesin</c:v>
                </c:pt>
              </c:strCache>
            </c:strRef>
          </c:cat>
          <c:val>
            <c:numRef>
              <c:f>'Grafik Unit'!$Q$6:$Q$23</c:f>
              <c:numCache>
                <c:formatCode>General</c:formatCode>
                <c:ptCount val="18"/>
                <c:pt idx="0">
                  <c:v>316</c:v>
                </c:pt>
                <c:pt idx="1">
                  <c:v>20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1</c:v>
                </c:pt>
                <c:pt idx="6">
                  <c:v>52</c:v>
                </c:pt>
                <c:pt idx="7">
                  <c:v>9</c:v>
                </c:pt>
                <c:pt idx="8">
                  <c:v>2</c:v>
                </c:pt>
                <c:pt idx="9">
                  <c:v>2</c:v>
                </c:pt>
                <c:pt idx="10" formatCode="0">
                  <c:v>2</c:v>
                </c:pt>
                <c:pt idx="11">
                  <c:v>1</c:v>
                </c:pt>
                <c:pt idx="12">
                  <c:v>12</c:v>
                </c:pt>
                <c:pt idx="13">
                  <c:v>2</c:v>
                </c:pt>
                <c:pt idx="14">
                  <c:v>0</c:v>
                </c:pt>
                <c:pt idx="15">
                  <c:v>24</c:v>
                </c:pt>
                <c:pt idx="16">
                  <c:v>25</c:v>
                </c:pt>
                <c:pt idx="1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200"/>
            </a:pPr>
            <a:endParaRPr lang="id-ID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id-ID"/>
          </a:p>
        </c:txPr>
      </c:legendEntry>
      <c:legendEntry>
        <c:idx val="2"/>
        <c:txPr>
          <a:bodyPr/>
          <a:lstStyle/>
          <a:p>
            <a:pPr>
              <a:defRPr sz="1200"/>
            </a:pPr>
            <a:endParaRPr lang="id-ID"/>
          </a:p>
        </c:txPr>
      </c:legendEntry>
      <c:legendEntry>
        <c:idx val="3"/>
        <c:txPr>
          <a:bodyPr/>
          <a:lstStyle/>
          <a:p>
            <a:pPr>
              <a:defRPr sz="1200"/>
            </a:pPr>
            <a:endParaRPr lang="id-ID"/>
          </a:p>
        </c:txPr>
      </c:legendEntry>
      <c:legendEntry>
        <c:idx val="4"/>
        <c:txPr>
          <a:bodyPr/>
          <a:lstStyle/>
          <a:p>
            <a:pPr>
              <a:defRPr sz="1200"/>
            </a:pPr>
            <a:endParaRPr lang="id-ID"/>
          </a:p>
        </c:txPr>
      </c:legendEntry>
      <c:legendEntry>
        <c:idx val="5"/>
        <c:txPr>
          <a:bodyPr/>
          <a:lstStyle/>
          <a:p>
            <a:pPr>
              <a:defRPr sz="1200"/>
            </a:pPr>
            <a:endParaRPr lang="id-ID"/>
          </a:p>
        </c:txPr>
      </c:legendEntry>
      <c:legendEntry>
        <c:idx val="6"/>
        <c:txPr>
          <a:bodyPr/>
          <a:lstStyle/>
          <a:p>
            <a:pPr>
              <a:defRPr sz="1200"/>
            </a:pPr>
            <a:endParaRPr lang="id-ID"/>
          </a:p>
        </c:txPr>
      </c:legendEntry>
      <c:legendEntry>
        <c:idx val="7"/>
        <c:txPr>
          <a:bodyPr/>
          <a:lstStyle/>
          <a:p>
            <a:pPr>
              <a:defRPr sz="1200"/>
            </a:pPr>
            <a:endParaRPr lang="id-ID"/>
          </a:p>
        </c:txPr>
      </c:legendEntry>
      <c:legendEntry>
        <c:idx val="8"/>
        <c:txPr>
          <a:bodyPr/>
          <a:lstStyle/>
          <a:p>
            <a:pPr>
              <a:defRPr sz="1200"/>
            </a:pPr>
            <a:endParaRPr lang="id-ID"/>
          </a:p>
        </c:txPr>
      </c:legendEntry>
      <c:legendEntry>
        <c:idx val="9"/>
        <c:txPr>
          <a:bodyPr/>
          <a:lstStyle/>
          <a:p>
            <a:pPr>
              <a:defRPr sz="1200"/>
            </a:pPr>
            <a:endParaRPr lang="id-ID"/>
          </a:p>
        </c:txPr>
      </c:legendEntry>
      <c:legendEntry>
        <c:idx val="10"/>
        <c:txPr>
          <a:bodyPr/>
          <a:lstStyle/>
          <a:p>
            <a:pPr>
              <a:defRPr sz="1200"/>
            </a:pPr>
            <a:endParaRPr lang="id-ID"/>
          </a:p>
        </c:txPr>
      </c:legendEntry>
      <c:legendEntry>
        <c:idx val="11"/>
        <c:txPr>
          <a:bodyPr/>
          <a:lstStyle/>
          <a:p>
            <a:pPr>
              <a:defRPr sz="1200"/>
            </a:pPr>
            <a:endParaRPr lang="id-ID"/>
          </a:p>
        </c:txPr>
      </c:legendEntry>
      <c:legendEntry>
        <c:idx val="12"/>
        <c:txPr>
          <a:bodyPr/>
          <a:lstStyle/>
          <a:p>
            <a:pPr>
              <a:defRPr sz="1200"/>
            </a:pPr>
            <a:endParaRPr lang="id-ID"/>
          </a:p>
        </c:txPr>
      </c:legendEntry>
      <c:legendEntry>
        <c:idx val="13"/>
        <c:txPr>
          <a:bodyPr/>
          <a:lstStyle/>
          <a:p>
            <a:pPr>
              <a:defRPr sz="1200"/>
            </a:pPr>
            <a:endParaRPr lang="id-ID"/>
          </a:p>
        </c:txPr>
      </c:legendEntry>
      <c:layout>
        <c:manualLayout>
          <c:xMode val="edge"/>
          <c:yMode val="edge"/>
          <c:wMode val="edge"/>
          <c:hMode val="edge"/>
          <c:x val="0.66658042744656909"/>
          <c:y val="5.5382423350927287E-2"/>
          <c:w val="0.9935379384395131"/>
          <c:h val="0.9386404776326035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'Grafik Naker'!$B$6</c:f>
              <c:strCache>
                <c:ptCount val="1"/>
                <c:pt idx="0">
                  <c:v>Industri Makanan</c:v>
                </c:pt>
              </c:strCache>
            </c:strRef>
          </c:tx>
          <c:invertIfNegative val="0"/>
          <c:cat>
            <c:multiLvlStrRef>
              <c:f>'Grafik Naker'!$C$4:$K$5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(Tenaga Kerja)</c:v>
                  </c:pt>
                </c:lvl>
              </c:multiLvlStrCache>
            </c:multiLvlStrRef>
          </c:cat>
          <c:val>
            <c:numRef>
              <c:f>'Grafik Naker'!$C$6:$K$6</c:f>
              <c:numCache>
                <c:formatCode>0</c:formatCode>
                <c:ptCount val="9"/>
                <c:pt idx="0">
                  <c:v>265</c:v>
                </c:pt>
                <c:pt idx="1">
                  <c:v>273</c:v>
                </c:pt>
                <c:pt idx="2">
                  <c:v>0</c:v>
                </c:pt>
                <c:pt idx="3">
                  <c:v>19</c:v>
                </c:pt>
                <c:pt idx="4">
                  <c:v>118</c:v>
                </c:pt>
                <c:pt idx="5">
                  <c:v>0</c:v>
                </c:pt>
                <c:pt idx="6">
                  <c:v>69</c:v>
                </c:pt>
                <c:pt idx="7">
                  <c:v>96</c:v>
                </c:pt>
                <c:pt idx="8">
                  <c:v>61</c:v>
                </c:pt>
              </c:numCache>
            </c:numRef>
          </c:val>
        </c:ser>
        <c:ser>
          <c:idx val="1"/>
          <c:order val="1"/>
          <c:tx>
            <c:strRef>
              <c:f>'Grafik Naker'!$B$7</c:f>
              <c:strCache>
                <c:ptCount val="1"/>
                <c:pt idx="0">
                  <c:v>Industri Minuman</c:v>
                </c:pt>
              </c:strCache>
            </c:strRef>
          </c:tx>
          <c:invertIfNegative val="0"/>
          <c:cat>
            <c:multiLvlStrRef>
              <c:f>'Grafik Naker'!$C$4:$K$5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(Tenaga Kerja)</c:v>
                  </c:pt>
                </c:lvl>
              </c:multiLvlStrCache>
            </c:multiLvlStrRef>
          </c:cat>
          <c:val>
            <c:numRef>
              <c:f>'Grafik Naker'!$C$7:$K$7</c:f>
              <c:numCache>
                <c:formatCode>0</c:formatCode>
                <c:ptCount val="9"/>
                <c:pt idx="0">
                  <c:v>22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'Grafik Naker'!$B$8</c:f>
              <c:strCache>
                <c:ptCount val="1"/>
                <c:pt idx="0">
                  <c:v>Industri Pengolahan Tembakau</c:v>
                </c:pt>
              </c:strCache>
            </c:strRef>
          </c:tx>
          <c:invertIfNegative val="0"/>
          <c:cat>
            <c:multiLvlStrRef>
              <c:f>'Grafik Naker'!$C$4:$K$5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(Tenaga Kerja)</c:v>
                  </c:pt>
                </c:lvl>
              </c:multiLvlStrCache>
            </c:multiLvlStrRef>
          </c:cat>
          <c:val>
            <c:numRef>
              <c:f>'Grafik Naker'!$C$8:$K$8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'Grafik Naker'!$B$10</c:f>
              <c:strCache>
                <c:ptCount val="1"/>
                <c:pt idx="0">
                  <c:v>Industri Pakaian Jadi</c:v>
                </c:pt>
              </c:strCache>
            </c:strRef>
          </c:tx>
          <c:invertIfNegative val="0"/>
          <c:cat>
            <c:multiLvlStrRef>
              <c:f>'Grafik Naker'!$C$4:$K$5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(Tenaga Kerja)</c:v>
                  </c:pt>
                </c:lvl>
              </c:multiLvlStrCache>
            </c:multiLvlStrRef>
          </c:cat>
          <c:val>
            <c:numRef>
              <c:f>'Grafik Naker'!$C$10:$K$10</c:f>
              <c:numCache>
                <c:formatCode>0</c:formatCode>
                <c:ptCount val="9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</c:numCache>
            </c:numRef>
          </c:val>
        </c:ser>
        <c:ser>
          <c:idx val="4"/>
          <c:order val="4"/>
          <c:tx>
            <c:strRef>
              <c:f>'Grafik Naker'!$B$11</c:f>
              <c:strCache>
                <c:ptCount val="1"/>
                <c:pt idx="0">
                  <c:v>Industri Kulit, Barang dari Kulit dan Alas Kaki</c:v>
                </c:pt>
              </c:strCache>
            </c:strRef>
          </c:tx>
          <c:invertIfNegative val="0"/>
          <c:cat>
            <c:multiLvlStrRef>
              <c:f>'Grafik Naker'!$C$4:$K$5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(Tenaga Kerja)</c:v>
                  </c:pt>
                </c:lvl>
              </c:multiLvlStrCache>
            </c:multiLvlStrRef>
          </c:cat>
          <c:val>
            <c:numRef>
              <c:f>'Grafik Naker'!$C$11:$K$11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'Grafik Naker'!$B$12</c:f>
              <c:strCache>
                <c:ptCount val="1"/>
                <c:pt idx="0">
                  <c:v>Industri Kayu, Barang dari Kayu dan Gabus (Tidak Termasuk Furniture) dan Barang Anyaman dari Bambu, Rotan dan Sejenisnya</c:v>
                </c:pt>
              </c:strCache>
            </c:strRef>
          </c:tx>
          <c:invertIfNegative val="0"/>
          <c:cat>
            <c:multiLvlStrRef>
              <c:f>'Grafik Naker'!$C$4:$K$5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(Tenaga Kerja)</c:v>
                  </c:pt>
                </c:lvl>
              </c:multiLvlStrCache>
            </c:multiLvlStrRef>
          </c:cat>
          <c:val>
            <c:numRef>
              <c:f>'Grafik Naker'!$C$12:$K$12</c:f>
              <c:numCache>
                <c:formatCode>0</c:formatCode>
                <c:ptCount val="9"/>
                <c:pt idx="0">
                  <c:v>46</c:v>
                </c:pt>
                <c:pt idx="1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224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"/>
          <c:order val="6"/>
          <c:tx>
            <c:strRef>
              <c:f>'Grafik Naker'!$B$13</c:f>
              <c:strCache>
                <c:ptCount val="1"/>
                <c:pt idx="0">
                  <c:v>Industri Percetakan dan Reproduksi Media Rekaman</c:v>
                </c:pt>
              </c:strCache>
            </c:strRef>
          </c:tx>
          <c:invertIfNegative val="0"/>
          <c:cat>
            <c:multiLvlStrRef>
              <c:f>'Grafik Naker'!$C$4:$K$5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(Tenaga Kerja)</c:v>
                  </c:pt>
                </c:lvl>
              </c:multiLvlStrCache>
            </c:multiLvlStrRef>
          </c:cat>
          <c:val>
            <c:numRef>
              <c:f>'Grafik Naker'!$C$13:$K$13</c:f>
              <c:numCache>
                <c:formatCode>0</c:formatCode>
                <c:ptCount val="9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"/>
          <c:order val="7"/>
          <c:tx>
            <c:strRef>
              <c:f>'Grafik Naker'!$B$14</c:f>
              <c:strCache>
                <c:ptCount val="1"/>
                <c:pt idx="0">
                  <c:v>Industri Bahan Kimia dan Barang Dari Bahan Kimia</c:v>
                </c:pt>
              </c:strCache>
            </c:strRef>
          </c:tx>
          <c:invertIfNegative val="0"/>
          <c:cat>
            <c:multiLvlStrRef>
              <c:f>'Grafik Naker'!$C$4:$K$5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(Tenaga Kerja)</c:v>
                  </c:pt>
                </c:lvl>
              </c:multiLvlStrCache>
            </c:multiLvlStrRef>
          </c:cat>
          <c:val>
            <c:numRef>
              <c:f>'Grafik Naker'!$C$14:$K$14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</c:v>
                </c:pt>
                <c:pt idx="8">
                  <c:v>0</c:v>
                </c:pt>
              </c:numCache>
            </c:numRef>
          </c:val>
        </c:ser>
        <c:ser>
          <c:idx val="8"/>
          <c:order val="8"/>
          <c:tx>
            <c:strRef>
              <c:f>'Grafik Naker'!$B$15</c:f>
              <c:strCache>
                <c:ptCount val="1"/>
                <c:pt idx="0">
                  <c:v>Industri Karet dan Bahan dari Karet</c:v>
                </c:pt>
              </c:strCache>
            </c:strRef>
          </c:tx>
          <c:invertIfNegative val="0"/>
          <c:cat>
            <c:multiLvlStrRef>
              <c:f>'Grafik Naker'!$C$4:$K$5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(Tenaga Kerja)</c:v>
                  </c:pt>
                </c:lvl>
              </c:multiLvlStrCache>
            </c:multiLvlStrRef>
          </c:cat>
          <c:val>
            <c:numRef>
              <c:f>'Grafik Naker'!$C$15:$K$15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'Grafik Naker'!$B$18</c:f>
              <c:strCache>
                <c:ptCount val="1"/>
                <c:pt idx="0">
                  <c:v>Industri Barang Logam, Bukan Mesin dan Peralatannya</c:v>
                </c:pt>
              </c:strCache>
            </c:strRef>
          </c:tx>
          <c:invertIfNegative val="0"/>
          <c:cat>
            <c:multiLvlStrRef>
              <c:f>'Grafik Naker'!$C$4:$K$5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(Tenaga Kerja)</c:v>
                  </c:pt>
                </c:lvl>
              </c:multiLvlStrCache>
            </c:multiLvlStrRef>
          </c:cat>
          <c:val>
            <c:numRef>
              <c:f>'Grafik Naker'!$C$18:$K$18</c:f>
              <c:numCache>
                <c:formatCode>0</c:formatCode>
                <c:ptCount val="9"/>
                <c:pt idx="0">
                  <c:v>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2"/>
          <c:order val="10"/>
          <c:tx>
            <c:strRef>
              <c:f>'Grafik Naker'!$B$19</c:f>
              <c:strCache>
                <c:ptCount val="1"/>
                <c:pt idx="0">
                  <c:v>Industri Kendaraan Bermotor, Trailer dan Semi Trailer</c:v>
                </c:pt>
              </c:strCache>
            </c:strRef>
          </c:tx>
          <c:invertIfNegative val="0"/>
          <c:val>
            <c:numRef>
              <c:f>'Grafik Naker'!$C$19:$K$19</c:f>
              <c:numCache>
                <c:formatCode>0</c:formatCode>
                <c:ptCount val="9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0"/>
          <c:order val="11"/>
          <c:tx>
            <c:strRef>
              <c:f>'Grafik Naker'!$B$21</c:f>
              <c:strCache>
                <c:ptCount val="1"/>
                <c:pt idx="0">
                  <c:v>Industri Furniture</c:v>
                </c:pt>
              </c:strCache>
            </c:strRef>
          </c:tx>
          <c:invertIfNegative val="0"/>
          <c:cat>
            <c:multiLvlStrRef>
              <c:f>'Grafik Naker'!$C$4:$K$5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(Tenaga Kerja)</c:v>
                  </c:pt>
                </c:lvl>
              </c:multiLvlStrCache>
            </c:multiLvlStrRef>
          </c:cat>
          <c:val>
            <c:numRef>
              <c:f>'Grafik Naker'!$C$21:$K$21</c:f>
              <c:numCache>
                <c:formatCode>0</c:formatCode>
                <c:ptCount val="9"/>
                <c:pt idx="0">
                  <c:v>26</c:v>
                </c:pt>
                <c:pt idx="1">
                  <c:v>31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22</c:v>
                </c:pt>
                <c:pt idx="8">
                  <c:v>0</c:v>
                </c:pt>
              </c:numCache>
            </c:numRef>
          </c:val>
        </c:ser>
        <c:ser>
          <c:idx val="11"/>
          <c:order val="12"/>
          <c:tx>
            <c:strRef>
              <c:f>'Grafik Naker'!$B$22</c:f>
              <c:strCache>
                <c:ptCount val="1"/>
                <c:pt idx="0">
                  <c:v>Industri Pengolahan Lainnya</c:v>
                </c:pt>
              </c:strCache>
            </c:strRef>
          </c:tx>
          <c:invertIfNegative val="0"/>
          <c:cat>
            <c:multiLvlStrRef>
              <c:f>'Grafik Naker'!$C$4:$K$5</c:f>
              <c:multiLvlStrCache>
                <c:ptCount val="9"/>
                <c:lvl>
                  <c:pt idx="0">
                    <c:v>Sungai Raya</c:v>
                  </c:pt>
                  <c:pt idx="1">
                    <c:v>Rasau Jaya 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Sungai Kakap</c:v>
                  </c:pt>
                  <c:pt idx="8">
                    <c:v>Teluk Pakedai</c:v>
                  </c:pt>
                </c:lvl>
                <c:lvl>
                  <c:pt idx="0">
                    <c:v>KECAMATAN (Tenaga Kerja)</c:v>
                  </c:pt>
                </c:lvl>
              </c:multiLvlStrCache>
            </c:multiLvlStrRef>
          </c:cat>
          <c:val>
            <c:numRef>
              <c:f>'Grafik Naker'!$C$22:$K$22</c:f>
              <c:numCache>
                <c:formatCode>0</c:formatCode>
                <c:ptCount val="9"/>
                <c:pt idx="0">
                  <c:v>22</c:v>
                </c:pt>
                <c:pt idx="1">
                  <c:v>2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12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207200"/>
        <c:axId val="212207760"/>
        <c:axId val="0"/>
      </c:bar3DChart>
      <c:catAx>
        <c:axId val="2122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212207760"/>
        <c:crosses val="autoZero"/>
        <c:auto val="1"/>
        <c:lblAlgn val="ctr"/>
        <c:lblOffset val="100"/>
        <c:noMultiLvlLbl val="0"/>
      </c:catAx>
      <c:valAx>
        <c:axId val="2122077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212207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9460199666822464"/>
          <c:y val="0.16239424914105541"/>
          <c:w val="0.97324215295005922"/>
          <c:h val="0.90801253216579703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effectLst>
      <a:innerShdw blurRad="114300">
        <a:prstClr val="black"/>
      </a:inn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299235" l="0.70866141732283494" r="0.70866141732283494" t="0.74803149606299235" header="0.31496062992126006" footer="0.31496062992126006"/>
    <c:pageSetup paperSize="9" orientation="landscape" horizontalDpi="-3" vertic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'Grafik Naker'!$P$6:$P$23</c:f>
              <c:strCache>
                <c:ptCount val="18"/>
                <c:pt idx="0">
                  <c:v>Industri Makanan</c:v>
                </c:pt>
                <c:pt idx="1">
                  <c:v>Industri Minuman</c:v>
                </c:pt>
                <c:pt idx="2">
                  <c:v>Industri Pengolahan Tembakau</c:v>
                </c:pt>
                <c:pt idx="3">
                  <c:v>Industri Tekstil</c:v>
                </c:pt>
                <c:pt idx="4">
                  <c:v>Industri Pakaian Jadi</c:v>
                </c:pt>
                <c:pt idx="5">
                  <c:v>Industri Kulit, Barang dari Kulit dan Alas Kaki</c:v>
                </c:pt>
                <c:pt idx="6">
                  <c:v>Industri Kayu, Barang dari Kayu dan Gabus (Tidak Termasuk Furniture) dan Barang Anyaman dari Bambu, Rotan dan Sejenisnya</c:v>
                </c:pt>
                <c:pt idx="7">
                  <c:v>Industri Percetakan dan Reproduksi Media Rekaman</c:v>
                </c:pt>
                <c:pt idx="8">
                  <c:v>Industri Bahan Kimia dan Barang Dari Bahan Kimia</c:v>
                </c:pt>
                <c:pt idx="9">
                  <c:v>Industri Karet, Barang dari Karet </c:v>
                </c:pt>
                <c:pt idx="10">
                  <c:v>Industri Plastik</c:v>
                </c:pt>
                <c:pt idx="11">
                  <c:v>Industri Barang Galian bukan Logam</c:v>
                </c:pt>
                <c:pt idx="12">
                  <c:v>Industri Barang Logam, Bukan Mesin dan Peralatannya</c:v>
                </c:pt>
                <c:pt idx="13">
                  <c:v>Industri Kendaraan Bermotor, Trailer dan Semi Trailer</c:v>
                </c:pt>
                <c:pt idx="14">
                  <c:v>Industri Alat Angkutan Lain</c:v>
                </c:pt>
                <c:pt idx="15">
                  <c:v>Industri Furniture</c:v>
                </c:pt>
                <c:pt idx="16">
                  <c:v>Industri Pengolahan Lainnya</c:v>
                </c:pt>
                <c:pt idx="17">
                  <c:v>Jasa Reparasi dan dan Pemasangan Mesin</c:v>
                </c:pt>
              </c:strCache>
            </c:strRef>
          </c:cat>
          <c:val>
            <c:numRef>
              <c:f>'Grafik Naker'!$Q$6:$Q$23</c:f>
              <c:numCache>
                <c:formatCode>General</c:formatCode>
                <c:ptCount val="18"/>
                <c:pt idx="0">
                  <c:v>901</c:v>
                </c:pt>
                <c:pt idx="1">
                  <c:v>45</c:v>
                </c:pt>
                <c:pt idx="2">
                  <c:v>12</c:v>
                </c:pt>
                <c:pt idx="3">
                  <c:v>4</c:v>
                </c:pt>
                <c:pt idx="4">
                  <c:v>26</c:v>
                </c:pt>
                <c:pt idx="5">
                  <c:v>10</c:v>
                </c:pt>
                <c:pt idx="6">
                  <c:v>291</c:v>
                </c:pt>
                <c:pt idx="7">
                  <c:v>15</c:v>
                </c:pt>
                <c:pt idx="8">
                  <c:v>8</c:v>
                </c:pt>
                <c:pt idx="9">
                  <c:v>8</c:v>
                </c:pt>
                <c:pt idx="10" formatCode="0">
                  <c:v>8</c:v>
                </c:pt>
                <c:pt idx="11">
                  <c:v>8</c:v>
                </c:pt>
                <c:pt idx="12">
                  <c:v>29</c:v>
                </c:pt>
                <c:pt idx="13">
                  <c:v>4</c:v>
                </c:pt>
                <c:pt idx="14">
                  <c:v>0</c:v>
                </c:pt>
                <c:pt idx="15">
                  <c:v>83</c:v>
                </c:pt>
                <c:pt idx="16">
                  <c:v>50</c:v>
                </c:pt>
                <c:pt idx="17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d-ID" sz="1800" b="1" i="0" u="none" strike="noStrike" baseline="0">
                <a:solidFill>
                  <a:srgbClr val="000000"/>
                </a:solidFill>
                <a:latin typeface="Calibri"/>
              </a:rPr>
              <a:t>Jumlah Industri Kecil Menengah Per Kecamatan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d-ID" sz="1800" b="1" i="0" u="none" strike="noStrike" baseline="0">
                <a:solidFill>
                  <a:srgbClr val="000000"/>
                </a:solidFill>
                <a:latin typeface="Calibri"/>
              </a:rPr>
              <a:t>Tahun 2012</a:t>
            </a:r>
          </a:p>
        </c:rich>
      </c:tx>
      <c:overlay val="0"/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'Grafik IKM 2012'!$B$4</c:f>
              <c:strCache>
                <c:ptCount val="1"/>
                <c:pt idx="0">
                  <c:v>Jumlah Industri Kecil Menengah Per Kecamatan Tahun 2012</c:v>
                </c:pt>
              </c:strCache>
            </c:strRef>
          </c:tx>
          <c:invertIfNegative val="0"/>
          <c:cat>
            <c:multiLvlStrRef>
              <c:f>'Grafik IKM 2012'!$C$2:$K$3</c:f>
              <c:multiLvlStrCache>
                <c:ptCount val="9"/>
                <c:lvl>
                  <c:pt idx="0">
                    <c:v>Sungai Raya</c:v>
                  </c:pt>
                  <c:pt idx="1">
                    <c:v>Sungai Kakap</c:v>
                  </c:pt>
                  <c:pt idx="2">
                    <c:v>Kubu</c:v>
                  </c:pt>
                  <c:pt idx="3">
                    <c:v>Terentang</c:v>
                  </c:pt>
                  <c:pt idx="4">
                    <c:v>Sungai Ambawang</c:v>
                  </c:pt>
                  <c:pt idx="5">
                    <c:v>Kuala Mandor B</c:v>
                  </c:pt>
                  <c:pt idx="6">
                    <c:v>Batu Ampar</c:v>
                  </c:pt>
                  <c:pt idx="7">
                    <c:v>Rasau Jaya</c:v>
                  </c:pt>
                  <c:pt idx="8">
                    <c:v>Teluk Pakedai</c:v>
                  </c:pt>
                </c:lvl>
                <c:lvl>
                  <c:pt idx="0">
                    <c:v>KECAMATAN</c:v>
                  </c:pt>
                </c:lvl>
              </c:multiLvlStrCache>
            </c:multiLvlStrRef>
          </c:cat>
          <c:val>
            <c:numRef>
              <c:f>'Grafik IKM 2012'!$C$4:$K$4</c:f>
              <c:numCache>
                <c:formatCode>General</c:formatCode>
                <c:ptCount val="9"/>
                <c:pt idx="0">
                  <c:v>140</c:v>
                </c:pt>
                <c:pt idx="1">
                  <c:v>132</c:v>
                </c:pt>
                <c:pt idx="2">
                  <c:v>6</c:v>
                </c:pt>
                <c:pt idx="3">
                  <c:v>8</c:v>
                </c:pt>
                <c:pt idx="4">
                  <c:v>80</c:v>
                </c:pt>
                <c:pt idx="5">
                  <c:v>6</c:v>
                </c:pt>
                <c:pt idx="6">
                  <c:v>31</c:v>
                </c:pt>
                <c:pt idx="7">
                  <c:v>54</c:v>
                </c:pt>
                <c:pt idx="8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353520"/>
        <c:axId val="210354080"/>
        <c:axId val="0"/>
      </c:bar3DChart>
      <c:catAx>
        <c:axId val="210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210354080"/>
        <c:crosses val="autoZero"/>
        <c:auto val="1"/>
        <c:lblAlgn val="ctr"/>
        <c:lblOffset val="100"/>
        <c:noMultiLvlLbl val="0"/>
      </c:catAx>
      <c:valAx>
        <c:axId val="210354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210353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d-ID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25</xdr:row>
      <xdr:rowOff>95250</xdr:rowOff>
    </xdr:from>
    <xdr:to>
      <xdr:col>12</xdr:col>
      <xdr:colOff>0</xdr:colOff>
      <xdr:row>79</xdr:row>
      <xdr:rowOff>104775</xdr:rowOff>
    </xdr:to>
    <xdr:graphicFrame macro="">
      <xdr:nvGraphicFramePr>
        <xdr:cNvPr id="2051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390525</xdr:colOff>
      <xdr:row>26</xdr:row>
      <xdr:rowOff>38100</xdr:rowOff>
    </xdr:from>
    <xdr:to>
      <xdr:col>26</xdr:col>
      <xdr:colOff>561975</xdr:colOff>
      <xdr:row>79</xdr:row>
      <xdr:rowOff>123825</xdr:rowOff>
    </xdr:to>
    <xdr:graphicFrame macro="">
      <xdr:nvGraphicFramePr>
        <xdr:cNvPr id="205124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25</xdr:row>
      <xdr:rowOff>95250</xdr:rowOff>
    </xdr:from>
    <xdr:to>
      <xdr:col>12</xdr:col>
      <xdr:colOff>0</xdr:colOff>
      <xdr:row>79</xdr:row>
      <xdr:rowOff>104775</xdr:rowOff>
    </xdr:to>
    <xdr:graphicFrame macro="">
      <xdr:nvGraphicFramePr>
        <xdr:cNvPr id="22436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390525</xdr:colOff>
      <xdr:row>26</xdr:row>
      <xdr:rowOff>38100</xdr:rowOff>
    </xdr:from>
    <xdr:to>
      <xdr:col>26</xdr:col>
      <xdr:colOff>561975</xdr:colOff>
      <xdr:row>79</xdr:row>
      <xdr:rowOff>123825</xdr:rowOff>
    </xdr:to>
    <xdr:graphicFrame macro="">
      <xdr:nvGraphicFramePr>
        <xdr:cNvPr id="224363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5</xdr:row>
      <xdr:rowOff>85725</xdr:rowOff>
    </xdr:from>
    <xdr:to>
      <xdr:col>10</xdr:col>
      <xdr:colOff>895350</xdr:colOff>
      <xdr:row>27</xdr:row>
      <xdr:rowOff>142875</xdr:rowOff>
    </xdr:to>
    <xdr:graphicFrame macro="">
      <xdr:nvGraphicFramePr>
        <xdr:cNvPr id="230298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view="pageBreakPreview" topLeftCell="A25" zoomScale="66" zoomScaleNormal="100" zoomScaleSheetLayoutView="66" workbookViewId="0">
      <selection activeCell="A10" sqref="A10:N276"/>
    </sheetView>
  </sheetViews>
  <sheetFormatPr defaultRowHeight="12.75" x14ac:dyDescent="0.25"/>
  <cols>
    <col min="1" max="1" width="3.85546875" style="18" customWidth="1"/>
    <col min="2" max="2" width="8.7109375" style="18" customWidth="1"/>
    <col min="3" max="3" width="26.42578125" style="17" customWidth="1"/>
    <col min="4" max="4" width="24.7109375" style="17" customWidth="1"/>
    <col min="5" max="5" width="37.7109375" style="17" customWidth="1"/>
    <col min="6" max="6" width="12.7109375" style="18" customWidth="1"/>
    <col min="7" max="7" width="11.28515625" style="18" customWidth="1"/>
    <col min="8" max="8" width="11.7109375" style="61" customWidth="1"/>
    <col min="9" max="9" width="33.85546875" style="17" customWidth="1"/>
    <col min="10" max="10" width="10.140625" style="17" customWidth="1"/>
    <col min="11" max="11" width="13.28515625" style="17" customWidth="1"/>
    <col min="12" max="12" width="15.42578125" style="18" customWidth="1"/>
    <col min="13" max="13" width="13.7109375" style="18" customWidth="1"/>
    <col min="14" max="16384" width="9.140625" style="17"/>
  </cols>
  <sheetData>
    <row r="1" spans="1:13" s="1" customFormat="1" x14ac:dyDescent="0.2">
      <c r="A1" s="1979" t="s">
        <v>446</v>
      </c>
      <c r="B1" s="1979"/>
      <c r="C1" s="1979"/>
      <c r="D1" s="1979"/>
      <c r="E1" s="1979"/>
      <c r="F1" s="1979"/>
      <c r="G1" s="1979"/>
      <c r="H1" s="1979"/>
      <c r="I1" s="1979"/>
      <c r="J1" s="1979"/>
      <c r="K1" s="1979"/>
      <c r="L1" s="1979"/>
      <c r="M1" s="1979"/>
    </row>
    <row r="2" spans="1:13" s="1" customFormat="1" x14ac:dyDescent="0.2">
      <c r="A2" s="1979" t="s">
        <v>449</v>
      </c>
      <c r="B2" s="1979"/>
      <c r="C2" s="1979"/>
      <c r="D2" s="1979"/>
      <c r="E2" s="1979"/>
      <c r="F2" s="1979"/>
      <c r="G2" s="1979"/>
      <c r="H2" s="1979"/>
      <c r="I2" s="1979"/>
      <c r="J2" s="1979"/>
      <c r="K2" s="1979"/>
      <c r="L2" s="1979"/>
      <c r="M2" s="1979"/>
    </row>
    <row r="3" spans="1:13" s="1" customFormat="1" x14ac:dyDescent="0.2">
      <c r="A3" s="1979" t="s">
        <v>448</v>
      </c>
      <c r="B3" s="1979"/>
      <c r="C3" s="1979"/>
      <c r="D3" s="1979"/>
      <c r="E3" s="1979"/>
      <c r="F3" s="1979"/>
      <c r="G3" s="1979"/>
      <c r="H3" s="1979"/>
      <c r="I3" s="1979"/>
      <c r="J3" s="1979"/>
      <c r="K3" s="1979"/>
      <c r="L3" s="1979"/>
      <c r="M3" s="1979"/>
    </row>
    <row r="4" spans="1:13" x14ac:dyDescent="0.25">
      <c r="A4" s="1984"/>
      <c r="B4" s="1984"/>
      <c r="C4" s="1984"/>
      <c r="D4" s="1984"/>
      <c r="E4" s="1984"/>
      <c r="F4" s="1984"/>
      <c r="G4" s="1984"/>
      <c r="H4" s="1984"/>
      <c r="I4" s="1984"/>
      <c r="J4" s="1984"/>
      <c r="K4" s="1984"/>
      <c r="L4" s="1984"/>
    </row>
    <row r="5" spans="1:13" ht="13.5" x14ac:dyDescent="0.25">
      <c r="A5" s="198" t="s">
        <v>0</v>
      </c>
      <c r="B5" s="198"/>
      <c r="C5" s="196"/>
      <c r="D5" s="196"/>
      <c r="E5" s="196"/>
      <c r="F5" s="197"/>
      <c r="G5" s="197"/>
      <c r="H5" s="199"/>
      <c r="I5" s="196"/>
      <c r="J5" s="196"/>
      <c r="K5" s="197"/>
      <c r="L5" s="197"/>
      <c r="M5" s="197"/>
    </row>
    <row r="6" spans="1:13" ht="8.25" customHeight="1" x14ac:dyDescent="0.25">
      <c r="A6" s="197"/>
      <c r="B6" s="197"/>
      <c r="C6" s="196"/>
      <c r="D6" s="196"/>
      <c r="E6" s="196"/>
      <c r="F6" s="197"/>
      <c r="G6" s="197"/>
      <c r="H6" s="200"/>
      <c r="I6" s="201"/>
      <c r="J6" s="201"/>
      <c r="K6" s="202"/>
      <c r="L6" s="174"/>
      <c r="M6" s="197"/>
    </row>
    <row r="7" spans="1:13" ht="13.5" x14ac:dyDescent="0.25">
      <c r="A7" s="203"/>
      <c r="B7" s="203"/>
      <c r="C7" s="204"/>
      <c r="D7" s="270"/>
      <c r="E7" s="271"/>
      <c r="F7" s="205" t="s">
        <v>2</v>
      </c>
      <c r="G7" s="205" t="s">
        <v>3</v>
      </c>
      <c r="H7" s="206" t="s">
        <v>4</v>
      </c>
      <c r="I7" s="1987" t="s">
        <v>14</v>
      </c>
      <c r="J7" s="1985" t="s">
        <v>5</v>
      </c>
      <c r="K7" s="1986"/>
      <c r="L7" s="204" t="s">
        <v>6</v>
      </c>
      <c r="M7" s="204"/>
    </row>
    <row r="8" spans="1:13" ht="13.5" x14ac:dyDescent="0.25">
      <c r="A8" s="207" t="s">
        <v>7</v>
      </c>
      <c r="B8" s="207" t="s">
        <v>13</v>
      </c>
      <c r="C8" s="208" t="s">
        <v>8</v>
      </c>
      <c r="D8" s="272" t="s">
        <v>9</v>
      </c>
      <c r="E8" s="208" t="s">
        <v>1</v>
      </c>
      <c r="F8" s="209" t="s">
        <v>10</v>
      </c>
      <c r="G8" s="209" t="s">
        <v>11</v>
      </c>
      <c r="H8" s="210" t="s">
        <v>12</v>
      </c>
      <c r="I8" s="1988"/>
      <c r="J8" s="207" t="s">
        <v>15</v>
      </c>
      <c r="K8" s="204" t="s">
        <v>16</v>
      </c>
      <c r="L8" s="208" t="s">
        <v>19</v>
      </c>
      <c r="M8" s="211" t="s">
        <v>72</v>
      </c>
    </row>
    <row r="9" spans="1:13" ht="13.5" x14ac:dyDescent="0.25">
      <c r="A9" s="207"/>
      <c r="B9" s="207"/>
      <c r="C9" s="208"/>
      <c r="D9" s="272"/>
      <c r="E9" s="213"/>
      <c r="F9" s="209" t="s">
        <v>20</v>
      </c>
      <c r="G9" s="209" t="s">
        <v>21</v>
      </c>
      <c r="H9" s="212" t="s">
        <v>22</v>
      </c>
      <c r="I9" s="1989"/>
      <c r="J9" s="207"/>
      <c r="K9" s="208"/>
      <c r="L9" s="208" t="s">
        <v>24</v>
      </c>
      <c r="M9" s="213"/>
    </row>
    <row r="10" spans="1:13" ht="13.5" x14ac:dyDescent="0.25">
      <c r="A10" s="214">
        <v>1</v>
      </c>
      <c r="B10" s="214">
        <v>2</v>
      </c>
      <c r="C10" s="214">
        <v>3</v>
      </c>
      <c r="D10" s="214">
        <v>4</v>
      </c>
      <c r="E10" s="214">
        <v>5</v>
      </c>
      <c r="F10" s="214">
        <v>6</v>
      </c>
      <c r="G10" s="214">
        <v>7</v>
      </c>
      <c r="H10" s="214">
        <v>8</v>
      </c>
      <c r="I10" s="214">
        <v>9</v>
      </c>
      <c r="J10" s="214">
        <v>10</v>
      </c>
      <c r="K10" s="214">
        <v>11</v>
      </c>
      <c r="L10" s="214">
        <v>12</v>
      </c>
      <c r="M10" s="214">
        <v>13</v>
      </c>
    </row>
    <row r="11" spans="1:13" ht="13.5" x14ac:dyDescent="0.25">
      <c r="A11" s="215"/>
      <c r="B11" s="215"/>
      <c r="C11" s="215"/>
      <c r="D11" s="215"/>
      <c r="E11" s="215"/>
      <c r="F11" s="215"/>
      <c r="G11" s="215"/>
      <c r="H11" s="216"/>
      <c r="I11" s="215"/>
      <c r="J11" s="215"/>
      <c r="K11" s="215"/>
      <c r="L11" s="215"/>
      <c r="M11" s="217"/>
    </row>
    <row r="12" spans="1:13" s="104" customFormat="1" ht="13.5" x14ac:dyDescent="0.25">
      <c r="A12" s="223">
        <v>17</v>
      </c>
      <c r="B12" s="218">
        <v>10</v>
      </c>
      <c r="C12" s="219" t="s">
        <v>409</v>
      </c>
      <c r="D12" s="218"/>
      <c r="E12" s="218"/>
      <c r="F12" s="218"/>
      <c r="G12" s="254">
        <v>56</v>
      </c>
      <c r="H12" s="254">
        <v>141240</v>
      </c>
      <c r="I12" s="218"/>
      <c r="J12" s="218"/>
      <c r="K12" s="218"/>
      <c r="L12" s="218"/>
      <c r="M12" s="222"/>
    </row>
    <row r="13" spans="1:13" s="104" customFormat="1" ht="13.5" x14ac:dyDescent="0.25">
      <c r="A13" s="223"/>
      <c r="B13" s="218"/>
      <c r="C13" s="219"/>
      <c r="D13" s="218"/>
      <c r="E13" s="218"/>
      <c r="F13" s="218"/>
      <c r="G13" s="254"/>
      <c r="H13" s="254"/>
      <c r="I13" s="218"/>
      <c r="J13" s="218"/>
      <c r="K13" s="218"/>
      <c r="L13" s="218"/>
      <c r="M13" s="222"/>
    </row>
    <row r="14" spans="1:13" s="104" customFormat="1" ht="13.5" x14ac:dyDescent="0.25">
      <c r="A14" s="223">
        <v>3</v>
      </c>
      <c r="B14" s="218">
        <v>10211</v>
      </c>
      <c r="C14" s="219" t="s">
        <v>417</v>
      </c>
      <c r="D14" s="218"/>
      <c r="E14" s="218"/>
      <c r="F14" s="218"/>
      <c r="G14" s="254">
        <f>SUM(G15:G17)</f>
        <v>9</v>
      </c>
      <c r="H14" s="254">
        <f>SUM(H15:H17)</f>
        <v>0</v>
      </c>
      <c r="I14" s="218"/>
      <c r="J14" s="254">
        <f>SUM(J15:J17)</f>
        <v>0</v>
      </c>
      <c r="K14" s="218" t="str">
        <f>+K20</f>
        <v>TON</v>
      </c>
      <c r="L14" s="218"/>
      <c r="M14" s="222"/>
    </row>
    <row r="15" spans="1:13" ht="14.1" customHeight="1" x14ac:dyDescent="0.25">
      <c r="A15" s="221">
        <v>1</v>
      </c>
      <c r="B15" s="221">
        <v>10211</v>
      </c>
      <c r="C15" s="221" t="s">
        <v>377</v>
      </c>
      <c r="D15" s="195" t="s">
        <v>378</v>
      </c>
      <c r="E15" s="195" t="s">
        <v>379</v>
      </c>
      <c r="F15" s="221" t="s">
        <v>28</v>
      </c>
      <c r="G15" s="220">
        <v>3</v>
      </c>
      <c r="H15" s="258" t="s">
        <v>69</v>
      </c>
      <c r="I15" s="221" t="s">
        <v>380</v>
      </c>
      <c r="J15" s="258" t="s">
        <v>69</v>
      </c>
      <c r="K15" s="258" t="s">
        <v>69</v>
      </c>
      <c r="L15" s="258" t="s">
        <v>69</v>
      </c>
      <c r="M15" s="221"/>
    </row>
    <row r="16" spans="1:13" ht="14.1" customHeight="1" x14ac:dyDescent="0.25">
      <c r="A16" s="221">
        <v>2</v>
      </c>
      <c r="B16" s="221">
        <v>10211</v>
      </c>
      <c r="C16" s="258" t="s">
        <v>69</v>
      </c>
      <c r="D16" s="195" t="s">
        <v>381</v>
      </c>
      <c r="E16" s="195" t="s">
        <v>382</v>
      </c>
      <c r="F16" s="221" t="s">
        <v>28</v>
      </c>
      <c r="G16" s="220">
        <v>3</v>
      </c>
      <c r="H16" s="258" t="s">
        <v>69</v>
      </c>
      <c r="I16" s="221" t="s">
        <v>380</v>
      </c>
      <c r="J16" s="258" t="s">
        <v>69</v>
      </c>
      <c r="K16" s="258" t="s">
        <v>69</v>
      </c>
      <c r="L16" s="258" t="s">
        <v>69</v>
      </c>
      <c r="M16" s="221"/>
    </row>
    <row r="17" spans="1:13" ht="14.1" customHeight="1" x14ac:dyDescent="0.25">
      <c r="A17" s="221">
        <v>3</v>
      </c>
      <c r="B17" s="221">
        <v>10211</v>
      </c>
      <c r="C17" s="258" t="s">
        <v>69</v>
      </c>
      <c r="D17" s="195" t="s">
        <v>383</v>
      </c>
      <c r="E17" s="195" t="s">
        <v>384</v>
      </c>
      <c r="F17" s="221" t="s">
        <v>28</v>
      </c>
      <c r="G17" s="220">
        <v>3</v>
      </c>
      <c r="H17" s="258" t="s">
        <v>69</v>
      </c>
      <c r="I17" s="221" t="s">
        <v>380</v>
      </c>
      <c r="J17" s="258" t="s">
        <v>69</v>
      </c>
      <c r="K17" s="258" t="s">
        <v>69</v>
      </c>
      <c r="L17" s="258" t="s">
        <v>69</v>
      </c>
      <c r="M17" s="221"/>
    </row>
    <row r="18" spans="1:13" ht="14.1" customHeight="1" x14ac:dyDescent="0.25">
      <c r="A18" s="221"/>
      <c r="B18" s="221"/>
      <c r="C18" s="258"/>
      <c r="D18" s="195"/>
      <c r="E18" s="195"/>
      <c r="F18" s="221"/>
      <c r="G18" s="220"/>
      <c r="H18" s="258"/>
      <c r="I18" s="221"/>
      <c r="J18" s="258"/>
      <c r="K18" s="258"/>
      <c r="L18" s="258"/>
      <c r="M18" s="221"/>
    </row>
    <row r="19" spans="1:13" s="104" customFormat="1" ht="14.1" customHeight="1" x14ac:dyDescent="0.25">
      <c r="A19" s="223">
        <v>6</v>
      </c>
      <c r="B19" s="218">
        <v>10421</v>
      </c>
      <c r="C19" s="219" t="s">
        <v>418</v>
      </c>
      <c r="D19" s="192"/>
      <c r="E19" s="192"/>
      <c r="F19" s="218"/>
      <c r="G19" s="254">
        <f>SUM(G20:G25)</f>
        <v>18</v>
      </c>
      <c r="H19" s="254">
        <f>SUM(H20:H25)</f>
        <v>18640</v>
      </c>
      <c r="I19" s="254"/>
      <c r="J19" s="254">
        <f>SUM(J20:J25)</f>
        <v>3886</v>
      </c>
      <c r="K19" s="257" t="str">
        <f>+K20</f>
        <v>TON</v>
      </c>
      <c r="L19" s="228"/>
      <c r="M19" s="218"/>
    </row>
    <row r="20" spans="1:13" ht="14.1" customHeight="1" x14ac:dyDescent="0.25">
      <c r="A20" s="221">
        <v>1</v>
      </c>
      <c r="B20" s="221">
        <v>10421</v>
      </c>
      <c r="C20" s="195" t="s">
        <v>25</v>
      </c>
      <c r="D20" s="236" t="s">
        <v>26</v>
      </c>
      <c r="E20" s="236" t="s">
        <v>27</v>
      </c>
      <c r="F20" s="221" t="s">
        <v>28</v>
      </c>
      <c r="G20" s="225">
        <v>3</v>
      </c>
      <c r="H20" s="276">
        <v>4300</v>
      </c>
      <c r="I20" s="240" t="s">
        <v>29</v>
      </c>
      <c r="J20" s="227">
        <v>30</v>
      </c>
      <c r="K20" s="236" t="s">
        <v>30</v>
      </c>
      <c r="L20" s="240" t="s">
        <v>31</v>
      </c>
      <c r="M20" s="221"/>
    </row>
    <row r="21" spans="1:13" ht="14.1" customHeight="1" x14ac:dyDescent="0.25">
      <c r="A21" s="221">
        <v>2</v>
      </c>
      <c r="B21" s="221">
        <v>10421</v>
      </c>
      <c r="C21" s="195" t="s">
        <v>25</v>
      </c>
      <c r="D21" s="236" t="s">
        <v>32</v>
      </c>
      <c r="E21" s="236" t="s">
        <v>33</v>
      </c>
      <c r="F21" s="221" t="s">
        <v>28</v>
      </c>
      <c r="G21" s="225">
        <v>3</v>
      </c>
      <c r="H21" s="276">
        <v>4300</v>
      </c>
      <c r="I21" s="240" t="s">
        <v>29</v>
      </c>
      <c r="J21" s="227">
        <v>30</v>
      </c>
      <c r="K21" s="236" t="s">
        <v>30</v>
      </c>
      <c r="L21" s="240" t="s">
        <v>31</v>
      </c>
      <c r="M21" s="221"/>
    </row>
    <row r="22" spans="1:13" ht="14.1" customHeight="1" x14ac:dyDescent="0.25">
      <c r="A22" s="221">
        <v>3</v>
      </c>
      <c r="B22" s="221">
        <v>10421</v>
      </c>
      <c r="C22" s="239" t="s">
        <v>34</v>
      </c>
      <c r="D22" s="236" t="s">
        <v>35</v>
      </c>
      <c r="E22" s="236" t="s">
        <v>36</v>
      </c>
      <c r="F22" s="221" t="s">
        <v>28</v>
      </c>
      <c r="G22" s="225">
        <v>3</v>
      </c>
      <c r="H22" s="276">
        <v>0</v>
      </c>
      <c r="I22" s="240" t="s">
        <v>29</v>
      </c>
      <c r="J22" s="227">
        <v>3742</v>
      </c>
      <c r="K22" s="239" t="s">
        <v>30</v>
      </c>
      <c r="L22" s="240" t="s">
        <v>31</v>
      </c>
      <c r="M22" s="221"/>
    </row>
    <row r="23" spans="1:13" ht="14.1" customHeight="1" x14ac:dyDescent="0.25">
      <c r="A23" s="221">
        <v>4</v>
      </c>
      <c r="B23" s="221">
        <v>10421</v>
      </c>
      <c r="C23" s="195" t="s">
        <v>37</v>
      </c>
      <c r="D23" s="236" t="s">
        <v>38</v>
      </c>
      <c r="E23" s="236" t="s">
        <v>39</v>
      </c>
      <c r="F23" s="221" t="s">
        <v>28</v>
      </c>
      <c r="G23" s="225">
        <v>3</v>
      </c>
      <c r="H23" s="276">
        <v>5080</v>
      </c>
      <c r="I23" s="240" t="s">
        <v>29</v>
      </c>
      <c r="J23" s="227">
        <v>36</v>
      </c>
      <c r="K23" s="236" t="s">
        <v>30</v>
      </c>
      <c r="L23" s="240" t="s">
        <v>31</v>
      </c>
      <c r="M23" s="221"/>
    </row>
    <row r="24" spans="1:13" ht="14.1" customHeight="1" x14ac:dyDescent="0.25">
      <c r="A24" s="221">
        <v>5</v>
      </c>
      <c r="B24" s="221">
        <v>10421</v>
      </c>
      <c r="C24" s="195" t="s">
        <v>40</v>
      </c>
      <c r="D24" s="236" t="s">
        <v>41</v>
      </c>
      <c r="E24" s="236" t="s">
        <v>42</v>
      </c>
      <c r="F24" s="221" t="s">
        <v>28</v>
      </c>
      <c r="G24" s="225">
        <v>3</v>
      </c>
      <c r="H24" s="276">
        <v>1810</v>
      </c>
      <c r="I24" s="240" t="s">
        <v>43</v>
      </c>
      <c r="J24" s="227">
        <v>24</v>
      </c>
      <c r="K24" s="236" t="s">
        <v>30</v>
      </c>
      <c r="L24" s="240" t="s">
        <v>31</v>
      </c>
      <c r="M24" s="221"/>
    </row>
    <row r="25" spans="1:13" ht="14.1" customHeight="1" x14ac:dyDescent="0.25">
      <c r="A25" s="221">
        <v>6</v>
      </c>
      <c r="B25" s="221">
        <v>10421</v>
      </c>
      <c r="C25" s="195" t="s">
        <v>44</v>
      </c>
      <c r="D25" s="236" t="s">
        <v>45</v>
      </c>
      <c r="E25" s="236" t="s">
        <v>46</v>
      </c>
      <c r="F25" s="221" t="s">
        <v>28</v>
      </c>
      <c r="G25" s="225">
        <v>3</v>
      </c>
      <c r="H25" s="276">
        <v>3150</v>
      </c>
      <c r="I25" s="240" t="s">
        <v>43</v>
      </c>
      <c r="J25" s="227">
        <v>24</v>
      </c>
      <c r="K25" s="236" t="s">
        <v>30</v>
      </c>
      <c r="L25" s="240" t="s">
        <v>31</v>
      </c>
      <c r="M25" s="221"/>
    </row>
    <row r="26" spans="1:13" ht="14.1" customHeight="1" x14ac:dyDescent="0.25">
      <c r="A26" s="221"/>
      <c r="B26" s="221"/>
      <c r="C26" s="195"/>
      <c r="D26" s="236"/>
      <c r="E26" s="236"/>
      <c r="F26" s="221"/>
      <c r="G26" s="225"/>
      <c r="H26" s="276"/>
      <c r="I26" s="240"/>
      <c r="J26" s="227"/>
      <c r="K26" s="236"/>
      <c r="L26" s="240"/>
      <c r="M26" s="221"/>
    </row>
    <row r="27" spans="1:13" s="104" customFormat="1" ht="14.1" customHeight="1" x14ac:dyDescent="0.25">
      <c r="A27" s="223">
        <v>2</v>
      </c>
      <c r="B27" s="218">
        <v>10422</v>
      </c>
      <c r="C27" s="192" t="s">
        <v>419</v>
      </c>
      <c r="D27" s="274"/>
      <c r="E27" s="274"/>
      <c r="F27" s="218"/>
      <c r="G27" s="257">
        <f>SUM(G28:G29)</f>
        <v>7</v>
      </c>
      <c r="H27" s="257">
        <f>SUM(H28:H29)</f>
        <v>14000</v>
      </c>
      <c r="I27" s="226"/>
      <c r="J27" s="226">
        <f>SUM(J28:J29)</f>
        <v>180</v>
      </c>
      <c r="K27" s="274" t="str">
        <f>+K28</f>
        <v>TON</v>
      </c>
      <c r="L27" s="226"/>
      <c r="M27" s="218"/>
    </row>
    <row r="28" spans="1:13" ht="14.1" customHeight="1" x14ac:dyDescent="0.25">
      <c r="A28" s="221">
        <v>1</v>
      </c>
      <c r="B28" s="221">
        <v>10422</v>
      </c>
      <c r="C28" s="195" t="s">
        <v>51</v>
      </c>
      <c r="D28" s="236" t="s">
        <v>52</v>
      </c>
      <c r="E28" s="236" t="s">
        <v>42</v>
      </c>
      <c r="F28" s="221" t="s">
        <v>28</v>
      </c>
      <c r="G28" s="225">
        <v>5</v>
      </c>
      <c r="H28" s="227">
        <v>7500</v>
      </c>
      <c r="I28" s="240" t="s">
        <v>53</v>
      </c>
      <c r="J28" s="227">
        <v>90</v>
      </c>
      <c r="K28" s="236" t="s">
        <v>30</v>
      </c>
      <c r="L28" s="240" t="s">
        <v>31</v>
      </c>
      <c r="M28" s="221"/>
    </row>
    <row r="29" spans="1:13" ht="14.1" customHeight="1" x14ac:dyDescent="0.25">
      <c r="A29" s="221">
        <v>2</v>
      </c>
      <c r="B29" s="221">
        <v>10422</v>
      </c>
      <c r="C29" s="195" t="s">
        <v>54</v>
      </c>
      <c r="D29" s="236" t="s">
        <v>55</v>
      </c>
      <c r="E29" s="236" t="s">
        <v>56</v>
      </c>
      <c r="F29" s="221" t="s">
        <v>28</v>
      </c>
      <c r="G29" s="225">
        <v>2</v>
      </c>
      <c r="H29" s="227">
        <v>6500</v>
      </c>
      <c r="I29" s="240" t="s">
        <v>53</v>
      </c>
      <c r="J29" s="227">
        <v>90</v>
      </c>
      <c r="K29" s="236" t="s">
        <v>30</v>
      </c>
      <c r="L29" s="240" t="s">
        <v>31</v>
      </c>
      <c r="M29" s="221"/>
    </row>
    <row r="30" spans="1:13" ht="14.1" customHeight="1" x14ac:dyDescent="0.25">
      <c r="A30" s="221"/>
      <c r="B30" s="221"/>
      <c r="C30" s="195"/>
      <c r="D30" s="236"/>
      <c r="E30" s="236"/>
      <c r="F30" s="221"/>
      <c r="G30" s="225"/>
      <c r="H30" s="227"/>
      <c r="I30" s="240"/>
      <c r="J30" s="227"/>
      <c r="K30" s="236"/>
      <c r="L30" s="240"/>
      <c r="M30" s="221"/>
    </row>
    <row r="31" spans="1:13" s="104" customFormat="1" ht="14.1" customHeight="1" x14ac:dyDescent="0.25">
      <c r="A31" s="223">
        <v>4</v>
      </c>
      <c r="B31" s="218">
        <v>10490</v>
      </c>
      <c r="C31" s="192" t="s">
        <v>420</v>
      </c>
      <c r="D31" s="274"/>
      <c r="E31" s="274"/>
      <c r="F31" s="218"/>
      <c r="G31" s="257">
        <f>SUM(G32:G35)</f>
        <v>13</v>
      </c>
      <c r="H31" s="257">
        <f>SUM(H32:H35)</f>
        <v>45600</v>
      </c>
      <c r="I31" s="226"/>
      <c r="J31" s="226">
        <f>SUM(J32:J35)</f>
        <v>290</v>
      </c>
      <c r="K31" s="274" t="str">
        <f>+K32</f>
        <v>TON</v>
      </c>
      <c r="L31" s="226"/>
      <c r="M31" s="218"/>
    </row>
    <row r="32" spans="1:13" ht="14.1" customHeight="1" x14ac:dyDescent="0.25">
      <c r="A32" s="221">
        <v>1</v>
      </c>
      <c r="B32" s="221">
        <v>10490</v>
      </c>
      <c r="C32" s="195" t="s">
        <v>47</v>
      </c>
      <c r="D32" s="236" t="s">
        <v>41</v>
      </c>
      <c r="E32" s="236" t="s">
        <v>48</v>
      </c>
      <c r="F32" s="221" t="s">
        <v>28</v>
      </c>
      <c r="G32" s="225">
        <v>3</v>
      </c>
      <c r="H32" s="276">
        <v>4625</v>
      </c>
      <c r="I32" s="240" t="s">
        <v>49</v>
      </c>
      <c r="J32" s="227">
        <v>20</v>
      </c>
      <c r="K32" s="236" t="s">
        <v>30</v>
      </c>
      <c r="L32" s="240" t="s">
        <v>50</v>
      </c>
      <c r="M32" s="221"/>
    </row>
    <row r="33" spans="1:13" ht="14.1" customHeight="1" x14ac:dyDescent="0.25">
      <c r="A33" s="221">
        <v>2</v>
      </c>
      <c r="B33" s="221">
        <v>10490</v>
      </c>
      <c r="C33" s="236" t="s">
        <v>41</v>
      </c>
      <c r="D33" s="236" t="s">
        <v>41</v>
      </c>
      <c r="E33" s="236" t="s">
        <v>57</v>
      </c>
      <c r="F33" s="221" t="s">
        <v>28</v>
      </c>
      <c r="G33" s="225">
        <v>5</v>
      </c>
      <c r="H33" s="276">
        <v>17700</v>
      </c>
      <c r="I33" s="240" t="s">
        <v>58</v>
      </c>
      <c r="J33" s="227">
        <v>90</v>
      </c>
      <c r="K33" s="236" t="s">
        <v>30</v>
      </c>
      <c r="L33" s="240" t="s">
        <v>59</v>
      </c>
      <c r="M33" s="221"/>
    </row>
    <row r="34" spans="1:13" ht="14.1" customHeight="1" x14ac:dyDescent="0.25">
      <c r="A34" s="221">
        <v>3</v>
      </c>
      <c r="B34" s="221">
        <v>10490</v>
      </c>
      <c r="C34" s="195" t="s">
        <v>60</v>
      </c>
      <c r="D34" s="236" t="s">
        <v>38</v>
      </c>
      <c r="E34" s="236" t="s">
        <v>56</v>
      </c>
      <c r="F34" s="221" t="s">
        <v>28</v>
      </c>
      <c r="G34" s="225">
        <v>2</v>
      </c>
      <c r="H34" s="276">
        <v>20275</v>
      </c>
      <c r="I34" s="240" t="s">
        <v>58</v>
      </c>
      <c r="J34" s="227">
        <v>90</v>
      </c>
      <c r="K34" s="236" t="s">
        <v>30</v>
      </c>
      <c r="L34" s="240" t="s">
        <v>31</v>
      </c>
      <c r="M34" s="221"/>
    </row>
    <row r="35" spans="1:13" ht="14.1" customHeight="1" x14ac:dyDescent="0.25">
      <c r="A35" s="221">
        <v>4</v>
      </c>
      <c r="B35" s="221">
        <v>10490</v>
      </c>
      <c r="C35" s="195" t="s">
        <v>61</v>
      </c>
      <c r="D35" s="236" t="s">
        <v>62</v>
      </c>
      <c r="E35" s="236" t="s">
        <v>63</v>
      </c>
      <c r="F35" s="221" t="s">
        <v>28</v>
      </c>
      <c r="G35" s="225">
        <v>3</v>
      </c>
      <c r="H35" s="276">
        <v>3000</v>
      </c>
      <c r="I35" s="240" t="s">
        <v>64</v>
      </c>
      <c r="J35" s="227">
        <v>90</v>
      </c>
      <c r="K35" s="236" t="s">
        <v>30</v>
      </c>
      <c r="L35" s="240" t="s">
        <v>50</v>
      </c>
      <c r="M35" s="221"/>
    </row>
    <row r="36" spans="1:13" ht="14.1" customHeight="1" x14ac:dyDescent="0.25">
      <c r="A36" s="221"/>
      <c r="B36" s="221"/>
      <c r="C36" s="195"/>
      <c r="D36" s="236"/>
      <c r="E36" s="236"/>
      <c r="F36" s="221"/>
      <c r="G36" s="225"/>
      <c r="H36" s="276"/>
      <c r="I36" s="240"/>
      <c r="J36" s="227"/>
      <c r="K36" s="236"/>
      <c r="L36" s="240"/>
      <c r="M36" s="221"/>
    </row>
    <row r="37" spans="1:13" s="104" customFormat="1" ht="14.1" customHeight="1" x14ac:dyDescent="0.25">
      <c r="A37" s="223">
        <v>1</v>
      </c>
      <c r="B37" s="218">
        <v>10532</v>
      </c>
      <c r="C37" s="192" t="s">
        <v>421</v>
      </c>
      <c r="D37" s="274"/>
      <c r="E37" s="274"/>
      <c r="F37" s="218"/>
      <c r="G37" s="257">
        <f>+G38</f>
        <v>6</v>
      </c>
      <c r="H37" s="257">
        <f>+H38</f>
        <v>63000</v>
      </c>
      <c r="I37" s="257"/>
      <c r="J37" s="257">
        <f>+J38</f>
        <v>1440</v>
      </c>
      <c r="K37" s="226" t="str">
        <f>+K38</f>
        <v>Ton</v>
      </c>
      <c r="L37" s="226"/>
      <c r="M37" s="218"/>
    </row>
    <row r="38" spans="1:13" ht="14.1" customHeight="1" x14ac:dyDescent="0.25">
      <c r="A38" s="221">
        <v>1</v>
      </c>
      <c r="B38" s="221">
        <v>10532</v>
      </c>
      <c r="C38" s="195" t="s">
        <v>186</v>
      </c>
      <c r="D38" s="195" t="s">
        <v>186</v>
      </c>
      <c r="E38" s="195" t="s">
        <v>187</v>
      </c>
      <c r="F38" s="221" t="s">
        <v>28</v>
      </c>
      <c r="G38" s="220">
        <v>6</v>
      </c>
      <c r="H38" s="278">
        <v>63000</v>
      </c>
      <c r="I38" s="221" t="s">
        <v>81</v>
      </c>
      <c r="J38" s="279">
        <v>1440</v>
      </c>
      <c r="K38" s="195" t="s">
        <v>188</v>
      </c>
      <c r="L38" s="221">
        <v>2009</v>
      </c>
      <c r="M38" s="221" t="s">
        <v>174</v>
      </c>
    </row>
    <row r="39" spans="1:13" ht="14.1" customHeight="1" x14ac:dyDescent="0.25">
      <c r="A39" s="221"/>
      <c r="B39" s="221"/>
      <c r="C39" s="195"/>
      <c r="D39" s="195"/>
      <c r="E39" s="195"/>
      <c r="F39" s="221"/>
      <c r="G39" s="220"/>
      <c r="H39" s="278"/>
      <c r="I39" s="221"/>
      <c r="J39" s="279"/>
      <c r="K39" s="195"/>
      <c r="L39" s="221"/>
      <c r="M39" s="221"/>
    </row>
    <row r="40" spans="1:13" s="104" customFormat="1" ht="14.1" customHeight="1" x14ac:dyDescent="0.25">
      <c r="A40" s="223">
        <v>1</v>
      </c>
      <c r="B40" s="218">
        <v>10794</v>
      </c>
      <c r="C40" s="192" t="s">
        <v>422</v>
      </c>
      <c r="D40" s="274"/>
      <c r="E40" s="274"/>
      <c r="F40" s="218"/>
      <c r="G40" s="257">
        <f>+G41</f>
        <v>3</v>
      </c>
      <c r="H40" s="257" t="str">
        <f>+H41</f>
        <v>-</v>
      </c>
      <c r="I40" s="257"/>
      <c r="J40" s="257" t="str">
        <f>+J41</f>
        <v>-</v>
      </c>
      <c r="K40" s="226" t="str">
        <f>+K41</f>
        <v>-</v>
      </c>
      <c r="L40" s="226"/>
      <c r="M40" s="218"/>
    </row>
    <row r="41" spans="1:13" ht="14.1" customHeight="1" x14ac:dyDescent="0.25">
      <c r="A41" s="221">
        <v>1</v>
      </c>
      <c r="B41" s="221">
        <v>10794</v>
      </c>
      <c r="C41" s="258" t="s">
        <v>69</v>
      </c>
      <c r="D41" s="195" t="s">
        <v>368</v>
      </c>
      <c r="E41" s="195" t="s">
        <v>385</v>
      </c>
      <c r="F41" s="221" t="s">
        <v>28</v>
      </c>
      <c r="G41" s="220">
        <v>3</v>
      </c>
      <c r="H41" s="258" t="s">
        <v>69</v>
      </c>
      <c r="I41" s="221" t="s">
        <v>76</v>
      </c>
      <c r="J41" s="258" t="s">
        <v>69</v>
      </c>
      <c r="K41" s="258" t="s">
        <v>69</v>
      </c>
      <c r="L41" s="258" t="s">
        <v>69</v>
      </c>
      <c r="M41" s="221"/>
    </row>
    <row r="42" spans="1:13" ht="14.1" customHeight="1" x14ac:dyDescent="0.25">
      <c r="A42" s="221"/>
      <c r="B42" s="221"/>
      <c r="C42" s="258"/>
      <c r="D42" s="195"/>
      <c r="E42" s="195"/>
      <c r="F42" s="221"/>
      <c r="G42" s="220"/>
      <c r="H42" s="258"/>
      <c r="I42" s="221"/>
      <c r="J42" s="258"/>
      <c r="K42" s="258"/>
      <c r="L42" s="258"/>
      <c r="M42" s="221"/>
    </row>
    <row r="43" spans="1:13" s="104" customFormat="1" ht="14.1" customHeight="1" x14ac:dyDescent="0.25">
      <c r="A43" s="223">
        <v>2</v>
      </c>
      <c r="B43" s="218">
        <v>20</v>
      </c>
      <c r="C43" s="1983" t="s">
        <v>410</v>
      </c>
      <c r="D43" s="1983"/>
      <c r="E43" s="1983"/>
      <c r="F43" s="218"/>
      <c r="G43" s="254">
        <v>8</v>
      </c>
      <c r="H43" s="254">
        <v>100500</v>
      </c>
      <c r="I43" s="218"/>
      <c r="J43" s="228"/>
      <c r="K43" s="228"/>
      <c r="L43" s="228"/>
      <c r="M43" s="218"/>
    </row>
    <row r="44" spans="1:13" s="104" customFormat="1" ht="14.1" customHeight="1" x14ac:dyDescent="0.25">
      <c r="A44" s="223"/>
      <c r="B44" s="218"/>
      <c r="C44" s="243"/>
      <c r="D44" s="243"/>
      <c r="E44" s="243"/>
      <c r="F44" s="218"/>
      <c r="G44" s="254"/>
      <c r="H44" s="254"/>
      <c r="I44" s="218"/>
      <c r="J44" s="228"/>
      <c r="K44" s="228"/>
      <c r="L44" s="228"/>
      <c r="M44" s="218"/>
    </row>
    <row r="45" spans="1:13" s="104" customFormat="1" ht="14.1" customHeight="1" x14ac:dyDescent="0.25">
      <c r="A45" s="223">
        <v>1</v>
      </c>
      <c r="B45" s="218">
        <f>+B46</f>
        <v>20115</v>
      </c>
      <c r="C45" s="192" t="s">
        <v>423</v>
      </c>
      <c r="D45" s="274"/>
      <c r="E45" s="274"/>
      <c r="F45" s="218"/>
      <c r="G45" s="257">
        <f>+G46</f>
        <v>3</v>
      </c>
      <c r="H45" s="257">
        <f>+H46</f>
        <v>59000</v>
      </c>
      <c r="I45" s="257"/>
      <c r="J45" s="257">
        <f>+J46</f>
        <v>95</v>
      </c>
      <c r="K45" s="226" t="str">
        <f>+K46</f>
        <v>TON</v>
      </c>
      <c r="L45" s="226"/>
      <c r="M45" s="218"/>
    </row>
    <row r="46" spans="1:13" ht="14.1" customHeight="1" x14ac:dyDescent="0.25">
      <c r="A46" s="221">
        <v>1</v>
      </c>
      <c r="B46" s="221">
        <v>20115</v>
      </c>
      <c r="C46" s="195" t="s">
        <v>402</v>
      </c>
      <c r="D46" s="195" t="s">
        <v>237</v>
      </c>
      <c r="E46" s="195" t="s">
        <v>238</v>
      </c>
      <c r="F46" s="221" t="s">
        <v>28</v>
      </c>
      <c r="G46" s="220">
        <v>3</v>
      </c>
      <c r="H46" s="278">
        <v>59000</v>
      </c>
      <c r="I46" s="221" t="s">
        <v>240</v>
      </c>
      <c r="J46" s="195">
        <v>95</v>
      </c>
      <c r="K46" s="195" t="s">
        <v>30</v>
      </c>
      <c r="L46" s="221">
        <v>2009</v>
      </c>
      <c r="M46" s="221" t="s">
        <v>174</v>
      </c>
    </row>
    <row r="47" spans="1:13" ht="14.1" customHeight="1" x14ac:dyDescent="0.25">
      <c r="A47" s="221"/>
      <c r="B47" s="221"/>
      <c r="C47" s="195"/>
      <c r="D47" s="195"/>
      <c r="E47" s="195"/>
      <c r="F47" s="221"/>
      <c r="G47" s="220"/>
      <c r="H47" s="278"/>
      <c r="I47" s="221"/>
      <c r="J47" s="195"/>
      <c r="K47" s="195"/>
      <c r="L47" s="221"/>
      <c r="M47" s="221"/>
    </row>
    <row r="48" spans="1:13" s="104" customFormat="1" ht="14.1" customHeight="1" x14ac:dyDescent="0.25">
      <c r="A48" s="223">
        <v>1</v>
      </c>
      <c r="B48" s="218">
        <f>+B49</f>
        <v>20231</v>
      </c>
      <c r="C48" s="192" t="s">
        <v>424</v>
      </c>
      <c r="D48" s="274"/>
      <c r="E48" s="274"/>
      <c r="F48" s="218"/>
      <c r="G48" s="257">
        <f>+G49</f>
        <v>5</v>
      </c>
      <c r="H48" s="257">
        <f>+H49</f>
        <v>41500</v>
      </c>
      <c r="I48" s="257"/>
      <c r="J48" s="257">
        <f>+J49</f>
        <v>108000</v>
      </c>
      <c r="K48" s="226" t="str">
        <f>+K49</f>
        <v>Buah</v>
      </c>
      <c r="L48" s="226"/>
      <c r="M48" s="218"/>
    </row>
    <row r="49" spans="1:15" ht="14.1" customHeight="1" x14ac:dyDescent="0.25">
      <c r="A49" s="221">
        <v>1</v>
      </c>
      <c r="B49" s="221">
        <v>20231</v>
      </c>
      <c r="C49" s="195" t="s">
        <v>180</v>
      </c>
      <c r="D49" s="239" t="s">
        <v>181</v>
      </c>
      <c r="E49" s="239" t="s">
        <v>405</v>
      </c>
      <c r="F49" s="221" t="s">
        <v>28</v>
      </c>
      <c r="G49" s="225">
        <v>5</v>
      </c>
      <c r="H49" s="276">
        <v>41500</v>
      </c>
      <c r="I49" s="280" t="s">
        <v>239</v>
      </c>
      <c r="J49" s="227">
        <v>108000</v>
      </c>
      <c r="K49" s="239" t="s">
        <v>173</v>
      </c>
      <c r="L49" s="240">
        <v>2008</v>
      </c>
      <c r="M49" s="221" t="s">
        <v>174</v>
      </c>
    </row>
    <row r="50" spans="1:15" ht="14.1" customHeight="1" x14ac:dyDescent="0.25">
      <c r="A50" s="221"/>
      <c r="B50" s="221"/>
      <c r="C50" s="195"/>
      <c r="D50" s="239"/>
      <c r="E50" s="239"/>
      <c r="F50" s="221"/>
      <c r="G50" s="225"/>
      <c r="H50" s="276"/>
      <c r="I50" s="280"/>
      <c r="J50" s="227"/>
      <c r="K50" s="239"/>
      <c r="L50" s="240"/>
      <c r="M50" s="221"/>
    </row>
    <row r="51" spans="1:15" s="104" customFormat="1" ht="14.1" customHeight="1" x14ac:dyDescent="0.25">
      <c r="A51" s="223">
        <v>1</v>
      </c>
      <c r="B51" s="218">
        <v>22</v>
      </c>
      <c r="C51" s="192" t="s">
        <v>411</v>
      </c>
      <c r="D51" s="235"/>
      <c r="E51" s="235"/>
      <c r="F51" s="218"/>
      <c r="G51" s="257">
        <v>4</v>
      </c>
      <c r="H51" s="226">
        <v>0</v>
      </c>
      <c r="I51" s="285"/>
      <c r="J51" s="256"/>
      <c r="K51" s="235"/>
      <c r="L51" s="226"/>
      <c r="M51" s="218"/>
    </row>
    <row r="52" spans="1:15" s="104" customFormat="1" ht="14.1" customHeight="1" x14ac:dyDescent="0.25">
      <c r="A52" s="223"/>
      <c r="B52" s="218"/>
      <c r="C52" s="192"/>
      <c r="D52" s="235"/>
      <c r="E52" s="235"/>
      <c r="F52" s="218"/>
      <c r="G52" s="257"/>
      <c r="H52" s="226"/>
      <c r="I52" s="285"/>
      <c r="J52" s="256"/>
      <c r="K52" s="235"/>
      <c r="L52" s="226"/>
      <c r="M52" s="218"/>
    </row>
    <row r="53" spans="1:15" s="104" customFormat="1" ht="14.1" customHeight="1" x14ac:dyDescent="0.25">
      <c r="A53" s="223">
        <v>1</v>
      </c>
      <c r="B53" s="218">
        <f>+B54</f>
        <v>22292</v>
      </c>
      <c r="C53" s="192" t="s">
        <v>425</v>
      </c>
      <c r="D53" s="274"/>
      <c r="E53" s="274"/>
      <c r="F53" s="218"/>
      <c r="G53" s="257">
        <f>+G54</f>
        <v>4</v>
      </c>
      <c r="H53" s="257" t="str">
        <f>+H54</f>
        <v>-</v>
      </c>
      <c r="I53" s="257"/>
      <c r="J53" s="257" t="str">
        <f>+J54</f>
        <v>-</v>
      </c>
      <c r="K53" s="226" t="str">
        <f>+K54</f>
        <v>-</v>
      </c>
      <c r="L53" s="226"/>
      <c r="M53" s="218"/>
    </row>
    <row r="54" spans="1:15" ht="14.1" customHeight="1" x14ac:dyDescent="0.25">
      <c r="A54" s="221">
        <v>1</v>
      </c>
      <c r="B54" s="221">
        <v>22292</v>
      </c>
      <c r="C54" s="195" t="s">
        <v>284</v>
      </c>
      <c r="D54" s="195" t="s">
        <v>241</v>
      </c>
      <c r="E54" s="195" t="s">
        <v>403</v>
      </c>
      <c r="F54" s="221" t="s">
        <v>28</v>
      </c>
      <c r="G54" s="220">
        <v>4</v>
      </c>
      <c r="H54" s="281" t="s">
        <v>69</v>
      </c>
      <c r="I54" s="221" t="s">
        <v>242</v>
      </c>
      <c r="J54" s="281" t="s">
        <v>69</v>
      </c>
      <c r="K54" s="281" t="s">
        <v>69</v>
      </c>
      <c r="L54" s="281" t="s">
        <v>69</v>
      </c>
      <c r="M54" s="221"/>
    </row>
    <row r="55" spans="1:15" ht="14.1" customHeight="1" x14ac:dyDescent="0.25">
      <c r="A55" s="221"/>
      <c r="B55" s="221"/>
      <c r="C55" s="195"/>
      <c r="D55" s="195"/>
      <c r="E55" s="195"/>
      <c r="F55" s="221"/>
      <c r="G55" s="220"/>
      <c r="H55" s="281"/>
      <c r="I55" s="221"/>
      <c r="J55" s="281"/>
      <c r="K55" s="281"/>
      <c r="L55" s="281"/>
      <c r="M55" s="221"/>
    </row>
    <row r="56" spans="1:15" s="104" customFormat="1" ht="14.1" customHeight="1" x14ac:dyDescent="0.25">
      <c r="A56" s="223">
        <v>1</v>
      </c>
      <c r="B56" s="218">
        <v>31</v>
      </c>
      <c r="C56" s="219" t="s">
        <v>412</v>
      </c>
      <c r="D56" s="192"/>
      <c r="E56" s="192"/>
      <c r="F56" s="218"/>
      <c r="G56" s="257">
        <v>4</v>
      </c>
      <c r="H56" s="257">
        <v>9750</v>
      </c>
      <c r="I56" s="218"/>
      <c r="J56" s="455"/>
      <c r="K56" s="455"/>
      <c r="L56" s="455"/>
      <c r="M56" s="218"/>
    </row>
    <row r="57" spans="1:15" s="104" customFormat="1" ht="14.1" customHeight="1" x14ac:dyDescent="0.25">
      <c r="A57" s="223"/>
      <c r="B57" s="218"/>
      <c r="C57" s="219"/>
      <c r="D57" s="192"/>
      <c r="E57" s="192"/>
      <c r="F57" s="218"/>
      <c r="G57" s="257"/>
      <c r="H57" s="257"/>
      <c r="I57" s="218"/>
      <c r="J57" s="455"/>
      <c r="K57" s="455"/>
      <c r="L57" s="455"/>
      <c r="M57" s="218"/>
    </row>
    <row r="58" spans="1:15" s="104" customFormat="1" ht="14.1" customHeight="1" x14ac:dyDescent="0.25">
      <c r="A58" s="223">
        <v>1</v>
      </c>
      <c r="B58" s="218">
        <f>+B59</f>
        <v>31001</v>
      </c>
      <c r="C58" s="192" t="s">
        <v>426</v>
      </c>
      <c r="D58" s="274"/>
      <c r="E58" s="274"/>
      <c r="F58" s="218"/>
      <c r="G58" s="257">
        <f>+G59</f>
        <v>4</v>
      </c>
      <c r="H58" s="257">
        <f>+H59</f>
        <v>9750</v>
      </c>
      <c r="I58" s="257"/>
      <c r="J58" s="257">
        <f>+J59</f>
        <v>7500</v>
      </c>
      <c r="K58" s="226" t="str">
        <f>+K59</f>
        <v>BUAH</v>
      </c>
      <c r="L58" s="226"/>
      <c r="M58" s="218"/>
    </row>
    <row r="59" spans="1:15" ht="14.1" customHeight="1" x14ac:dyDescent="0.25">
      <c r="A59" s="221">
        <v>1</v>
      </c>
      <c r="B59" s="221">
        <v>31001</v>
      </c>
      <c r="C59" s="195" t="s">
        <v>25</v>
      </c>
      <c r="D59" s="236" t="s">
        <v>65</v>
      </c>
      <c r="E59" s="236" t="s">
        <v>66</v>
      </c>
      <c r="F59" s="221" t="s">
        <v>28</v>
      </c>
      <c r="G59" s="225">
        <v>4</v>
      </c>
      <c r="H59" s="276">
        <v>9750</v>
      </c>
      <c r="I59" s="240" t="s">
        <v>67</v>
      </c>
      <c r="J59" s="227">
        <v>7500</v>
      </c>
      <c r="K59" s="236" t="s">
        <v>68</v>
      </c>
      <c r="L59" s="240" t="s">
        <v>31</v>
      </c>
      <c r="M59" s="221"/>
    </row>
    <row r="60" spans="1:15" ht="14.1" customHeight="1" x14ac:dyDescent="0.25">
      <c r="A60" s="263"/>
      <c r="B60" s="263"/>
      <c r="C60" s="292"/>
      <c r="D60" s="297"/>
      <c r="E60" s="297"/>
      <c r="F60" s="263"/>
      <c r="G60" s="464"/>
      <c r="H60" s="463"/>
      <c r="I60" s="293"/>
      <c r="J60" s="298"/>
      <c r="K60" s="297"/>
      <c r="L60" s="293"/>
      <c r="M60" s="263"/>
    </row>
    <row r="61" spans="1:15" s="104" customFormat="1" ht="14.1" customHeight="1" x14ac:dyDescent="0.25">
      <c r="A61" s="244">
        <v>1</v>
      </c>
      <c r="B61" s="245">
        <v>32</v>
      </c>
      <c r="C61" s="246" t="s">
        <v>413</v>
      </c>
      <c r="D61" s="286"/>
      <c r="E61" s="286"/>
      <c r="F61" s="245"/>
      <c r="G61" s="262">
        <v>6</v>
      </c>
      <c r="H61" s="262">
        <v>0</v>
      </c>
      <c r="I61" s="251"/>
      <c r="J61" s="261"/>
      <c r="K61" s="286"/>
      <c r="L61" s="251"/>
      <c r="M61" s="245"/>
    </row>
    <row r="62" spans="1:15" s="104" customFormat="1" ht="14.1" customHeight="1" x14ac:dyDescent="0.25">
      <c r="A62" s="456"/>
      <c r="B62" s="457"/>
      <c r="C62" s="458"/>
      <c r="D62" s="459"/>
      <c r="E62" s="459"/>
      <c r="F62" s="457"/>
      <c r="G62" s="460"/>
      <c r="H62" s="460"/>
      <c r="I62" s="462"/>
      <c r="J62" s="461"/>
      <c r="K62" s="459"/>
      <c r="L62" s="462"/>
      <c r="M62" s="457"/>
    </row>
    <row r="63" spans="1:15" s="104" customFormat="1" ht="14.1" customHeight="1" x14ac:dyDescent="0.25">
      <c r="A63" s="223">
        <v>1</v>
      </c>
      <c r="B63" s="218">
        <f>+B64</f>
        <v>32903</v>
      </c>
      <c r="C63" s="192" t="s">
        <v>427</v>
      </c>
      <c r="D63" s="274"/>
      <c r="E63" s="274"/>
      <c r="F63" s="218"/>
      <c r="G63" s="257">
        <f>+G64</f>
        <v>6</v>
      </c>
      <c r="H63" s="257" t="str">
        <f>+H64</f>
        <v>-</v>
      </c>
      <c r="I63" s="257"/>
      <c r="J63" s="257" t="str">
        <f>+J64</f>
        <v>-</v>
      </c>
      <c r="K63" s="226" t="str">
        <f>+K64</f>
        <v>-</v>
      </c>
      <c r="L63" s="226"/>
      <c r="M63" s="218"/>
    </row>
    <row r="64" spans="1:15" ht="14.1" customHeight="1" x14ac:dyDescent="0.25">
      <c r="A64" s="322">
        <v>1</v>
      </c>
      <c r="B64" s="322">
        <v>32903</v>
      </c>
      <c r="C64" s="347" t="s">
        <v>69</v>
      </c>
      <c r="D64" s="345" t="s">
        <v>243</v>
      </c>
      <c r="E64" s="345" t="s">
        <v>404</v>
      </c>
      <c r="F64" s="322" t="s">
        <v>244</v>
      </c>
      <c r="G64" s="360">
        <v>6</v>
      </c>
      <c r="H64" s="347" t="s">
        <v>69</v>
      </c>
      <c r="I64" s="322" t="s">
        <v>245</v>
      </c>
      <c r="J64" s="347" t="s">
        <v>69</v>
      </c>
      <c r="K64" s="347" t="s">
        <v>69</v>
      </c>
      <c r="L64" s="347" t="s">
        <v>69</v>
      </c>
      <c r="M64" s="322"/>
      <c r="N64" s="43"/>
      <c r="O64" s="77"/>
    </row>
    <row r="65" spans="1:14" ht="14.1" customHeight="1" thickBot="1" x14ac:dyDescent="0.3">
      <c r="A65" s="1980" t="s">
        <v>15</v>
      </c>
      <c r="B65" s="1981"/>
      <c r="C65" s="1981"/>
      <c r="D65" s="1981"/>
      <c r="E65" s="1981"/>
      <c r="F65" s="1982"/>
      <c r="G65" s="260">
        <f>+G61+G56+G51+G43+G12</f>
        <v>78</v>
      </c>
      <c r="H65" s="259">
        <f>+H61+H56+H51+H43+H12</f>
        <v>251490</v>
      </c>
      <c r="I65" s="252"/>
      <c r="J65" s="252"/>
      <c r="K65" s="252"/>
      <c r="L65" s="253"/>
      <c r="M65" s="253"/>
      <c r="N65" s="143"/>
    </row>
    <row r="66" spans="1:14" ht="14.1" customHeight="1" thickTop="1" x14ac:dyDescent="0.25"/>
  </sheetData>
  <mergeCells count="8">
    <mergeCell ref="A1:M1"/>
    <mergeCell ref="A2:M2"/>
    <mergeCell ref="A3:M3"/>
    <mergeCell ref="A65:F65"/>
    <mergeCell ref="C43:E43"/>
    <mergeCell ref="A4:L4"/>
    <mergeCell ref="J7:K7"/>
    <mergeCell ref="I7:I9"/>
  </mergeCells>
  <phoneticPr fontId="6" type="noConversion"/>
  <pageMargins left="1.1811023622047245" right="0.74803149606299213" top="0.79" bottom="0.51181102362204722" header="0.51181102362204722" footer="0.51181102362204722"/>
  <pageSetup paperSize="256" scale="64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3"/>
  <sheetViews>
    <sheetView view="pageBreakPreview" zoomScaleNormal="100" zoomScaleSheetLayoutView="100" workbookViewId="0">
      <pane ySplit="10" topLeftCell="A74" activePane="bottomLeft" state="frozen"/>
      <selection pane="bottomLeft" activeCell="C6" sqref="C6"/>
    </sheetView>
  </sheetViews>
  <sheetFormatPr defaultRowHeight="12.75" x14ac:dyDescent="0.25"/>
  <cols>
    <col min="1" max="1" width="3.85546875" style="1141" customWidth="1"/>
    <col min="2" max="2" width="6.85546875" style="1142" customWidth="1"/>
    <col min="3" max="3" width="66.42578125" style="1021" customWidth="1"/>
    <col min="4" max="4" width="7.85546875" style="1142" customWidth="1"/>
    <col min="5" max="5" width="8.5703125" style="1142" customWidth="1"/>
    <col min="6" max="6" width="11.7109375" style="1143" bestFit="1" customWidth="1"/>
    <col min="7" max="7" width="11.28515625" style="1021" customWidth="1"/>
    <col min="8" max="8" width="9.85546875" style="1021" customWidth="1"/>
    <col min="9" max="9" width="8.5703125" style="1142" customWidth="1"/>
    <col min="10" max="10" width="9.140625" style="1019"/>
    <col min="11" max="11" width="8.85546875" style="1144" customWidth="1"/>
    <col min="12" max="12" width="10.85546875" style="1144" customWidth="1"/>
    <col min="13" max="13" width="12" style="1145" customWidth="1"/>
    <col min="14" max="14" width="11.5703125" style="1019" customWidth="1"/>
    <col min="15" max="15" width="10.5703125" style="1019" customWidth="1"/>
    <col min="16" max="16" width="10.140625" style="1144" customWidth="1"/>
    <col min="17" max="16384" width="9.140625" style="1021"/>
  </cols>
  <sheetData>
    <row r="1" spans="1:16" s="1017" customFormat="1" ht="16.5" x14ac:dyDescent="0.25">
      <c r="A1" s="2043" t="s">
        <v>1376</v>
      </c>
      <c r="B1" s="2043"/>
      <c r="C1" s="2043"/>
      <c r="D1" s="2043"/>
      <c r="E1" s="2043"/>
      <c r="F1" s="2043"/>
      <c r="G1" s="2043"/>
      <c r="H1" s="2043"/>
      <c r="I1" s="2043"/>
      <c r="J1" s="1016"/>
      <c r="K1" s="1016"/>
      <c r="L1" s="1016"/>
      <c r="M1" s="1016"/>
      <c r="N1" s="1016"/>
      <c r="O1" s="1016"/>
      <c r="P1" s="1016"/>
    </row>
    <row r="2" spans="1:16" s="1017" customFormat="1" ht="16.5" x14ac:dyDescent="0.25">
      <c r="A2" s="2043" t="s">
        <v>447</v>
      </c>
      <c r="B2" s="2043"/>
      <c r="C2" s="2043"/>
      <c r="D2" s="2043"/>
      <c r="E2" s="2043"/>
      <c r="F2" s="2043"/>
      <c r="G2" s="2043"/>
      <c r="H2" s="2043"/>
      <c r="I2" s="2043"/>
      <c r="J2" s="1016"/>
      <c r="K2" s="1016"/>
      <c r="L2" s="1016"/>
      <c r="M2" s="1016"/>
      <c r="N2" s="1016"/>
      <c r="O2" s="1016"/>
      <c r="P2" s="1016"/>
    </row>
    <row r="3" spans="1:16" s="1017" customFormat="1" ht="16.5" x14ac:dyDescent="0.25">
      <c r="A3" s="2043" t="s">
        <v>1907</v>
      </c>
      <c r="B3" s="2043"/>
      <c r="C3" s="2043"/>
      <c r="D3" s="2043"/>
      <c r="E3" s="2043"/>
      <c r="F3" s="2043"/>
      <c r="G3" s="2043"/>
      <c r="H3" s="2043"/>
      <c r="I3" s="2043"/>
      <c r="J3" s="1016"/>
      <c r="K3" s="1016"/>
      <c r="L3" s="1016"/>
      <c r="M3" s="1016"/>
      <c r="N3" s="1016"/>
      <c r="O3" s="1016"/>
      <c r="P3" s="1016"/>
    </row>
    <row r="4" spans="1:16" ht="13.5" x14ac:dyDescent="0.25">
      <c r="A4" s="2040"/>
      <c r="B4" s="2040"/>
      <c r="C4" s="2040"/>
      <c r="D4" s="2040"/>
      <c r="E4" s="2040"/>
      <c r="F4" s="2040"/>
      <c r="G4" s="2040"/>
      <c r="H4" s="2040"/>
      <c r="I4" s="1018"/>
      <c r="K4" s="1019"/>
      <c r="L4" s="1019"/>
      <c r="M4" s="1019"/>
      <c r="P4" s="1020"/>
    </row>
    <row r="5" spans="1:16" ht="13.5" x14ac:dyDescent="0.25">
      <c r="A5" s="1022"/>
      <c r="B5" s="1023"/>
      <c r="C5" s="1024"/>
      <c r="D5" s="1018"/>
      <c r="E5" s="1018"/>
      <c r="F5" s="1025"/>
      <c r="G5" s="1024"/>
      <c r="H5" s="1018"/>
      <c r="I5" s="1018"/>
      <c r="K5" s="1020"/>
      <c r="L5" s="1020"/>
      <c r="M5" s="1026"/>
      <c r="N5" s="1027"/>
      <c r="O5" s="1020"/>
      <c r="P5" s="1020"/>
    </row>
    <row r="6" spans="1:16" ht="8.25" customHeight="1" x14ac:dyDescent="0.25">
      <c r="A6" s="1028"/>
      <c r="B6" s="1018"/>
      <c r="C6" s="1024"/>
      <c r="D6" s="1018"/>
      <c r="E6" s="1018"/>
      <c r="F6" s="1029"/>
      <c r="G6" s="1030"/>
      <c r="H6" s="1031"/>
      <c r="I6" s="1018"/>
      <c r="K6" s="1020"/>
      <c r="L6" s="1020"/>
      <c r="M6" s="1032"/>
      <c r="N6" s="1027"/>
      <c r="O6" s="1020"/>
      <c r="P6" s="1020"/>
    </row>
    <row r="7" spans="1:16" ht="13.5" x14ac:dyDescent="0.25">
      <c r="A7" s="1033"/>
      <c r="B7" s="1034"/>
      <c r="C7" s="1035"/>
      <c r="D7" s="1036" t="s">
        <v>15</v>
      </c>
      <c r="E7" s="1036" t="s">
        <v>3</v>
      </c>
      <c r="F7" s="1037" t="s">
        <v>4</v>
      </c>
      <c r="G7" s="2041" t="s">
        <v>5</v>
      </c>
      <c r="H7" s="2042"/>
      <c r="I7" s="1035"/>
      <c r="K7" s="1020"/>
      <c r="L7" s="1020"/>
      <c r="M7" s="1038"/>
      <c r="N7" s="2035"/>
      <c r="O7" s="2035"/>
      <c r="P7" s="1020"/>
    </row>
    <row r="8" spans="1:16" ht="13.5" x14ac:dyDescent="0.25">
      <c r="A8" s="1040" t="s">
        <v>7</v>
      </c>
      <c r="B8" s="1041" t="s">
        <v>13</v>
      </c>
      <c r="C8" s="1042" t="s">
        <v>445</v>
      </c>
      <c r="D8" s="1043" t="s">
        <v>128</v>
      </c>
      <c r="E8" s="1043" t="s">
        <v>11</v>
      </c>
      <c r="F8" s="1038" t="s">
        <v>12</v>
      </c>
      <c r="G8" s="1041" t="s">
        <v>15</v>
      </c>
      <c r="H8" s="1035" t="s">
        <v>16</v>
      </c>
      <c r="I8" s="1042" t="s">
        <v>72</v>
      </c>
      <c r="K8" s="1020"/>
      <c r="L8" s="1020"/>
      <c r="M8" s="1038"/>
      <c r="N8" s="1020"/>
      <c r="O8" s="1020"/>
      <c r="P8" s="1020"/>
    </row>
    <row r="9" spans="1:16" ht="13.5" x14ac:dyDescent="0.25">
      <c r="A9" s="1040"/>
      <c r="B9" s="1041"/>
      <c r="C9" s="1042"/>
      <c r="D9" s="1043" t="s">
        <v>20</v>
      </c>
      <c r="E9" s="1043" t="s">
        <v>21</v>
      </c>
      <c r="F9" s="1044" t="s">
        <v>22</v>
      </c>
      <c r="G9" s="1041"/>
      <c r="H9" s="1042" t="s">
        <v>1425</v>
      </c>
      <c r="I9" s="1045"/>
      <c r="K9" s="1020"/>
      <c r="L9" s="1020"/>
      <c r="M9" s="1038"/>
      <c r="N9" s="1020"/>
      <c r="O9" s="1020"/>
      <c r="P9" s="1020"/>
    </row>
    <row r="10" spans="1:16" ht="13.5" x14ac:dyDescent="0.25">
      <c r="A10" s="1046">
        <v>1</v>
      </c>
      <c r="B10" s="1047">
        <v>2</v>
      </c>
      <c r="C10" s="1047">
        <v>3</v>
      </c>
      <c r="D10" s="1047">
        <v>4</v>
      </c>
      <c r="E10" s="1047">
        <v>5</v>
      </c>
      <c r="F10" s="1047">
        <v>6</v>
      </c>
      <c r="G10" s="1047">
        <v>7</v>
      </c>
      <c r="H10" s="1047">
        <v>8</v>
      </c>
      <c r="I10" s="1047">
        <v>9</v>
      </c>
      <c r="K10" s="1020"/>
      <c r="L10" s="1020"/>
      <c r="M10" s="1020"/>
      <c r="N10" s="1020"/>
      <c r="O10" s="1020"/>
      <c r="P10" s="1020"/>
    </row>
    <row r="11" spans="1:16" ht="13.5" x14ac:dyDescent="0.25">
      <c r="A11" s="1048"/>
      <c r="B11" s="1049"/>
      <c r="C11" s="1049"/>
      <c r="D11" s="1049"/>
      <c r="E11" s="1049"/>
      <c r="F11" s="1050"/>
      <c r="G11" s="1049"/>
      <c r="H11" s="1049"/>
      <c r="I11" s="1049"/>
      <c r="K11" s="1020"/>
      <c r="L11" s="1020"/>
      <c r="M11" s="1051"/>
      <c r="N11" s="1020"/>
      <c r="O11" s="1020"/>
      <c r="P11" s="1020"/>
    </row>
    <row r="12" spans="1:16" s="1059" customFormat="1" ht="13.5" x14ac:dyDescent="0.25">
      <c r="A12" s="1052">
        <v>1</v>
      </c>
      <c r="B12" s="1053">
        <v>10</v>
      </c>
      <c r="C12" s="1054" t="s">
        <v>409</v>
      </c>
      <c r="D12" s="1055">
        <f>SUM(D13:D32)</f>
        <v>316</v>
      </c>
      <c r="E12" s="1055">
        <f>SUM(E13:E32)</f>
        <v>901</v>
      </c>
      <c r="F12" s="1055">
        <f>SUM(F13:F32)</f>
        <v>5064914</v>
      </c>
      <c r="G12" s="1055"/>
      <c r="H12" s="1053"/>
      <c r="I12" s="1053"/>
      <c r="J12" s="1056"/>
      <c r="K12" s="1032"/>
      <c r="L12" s="1057"/>
      <c r="M12" s="1057"/>
      <c r="N12" s="1058"/>
      <c r="O12" s="1058"/>
      <c r="P12" s="1058"/>
    </row>
    <row r="13" spans="1:16" ht="13.5" customHeight="1" x14ac:dyDescent="0.25">
      <c r="A13" s="1060"/>
      <c r="B13" s="493">
        <v>10211</v>
      </c>
      <c r="C13" s="1061" t="s">
        <v>417</v>
      </c>
      <c r="D13" s="934">
        <f>'Sungai Raya_OK Print'!O11+'Rasau Jaya_OK'!P12+'Sungai Kakap_OK Print'!O13+'Batu Ampar_OK Print'!O11</f>
        <v>24</v>
      </c>
      <c r="E13" s="658">
        <f>'Sungai Raya_OK Print'!H11+'Rasau Jaya_OK'!H12+'Sungai Kakap_OK Print'!H13+'Batu Ampar_OK Print'!H11</f>
        <v>71</v>
      </c>
      <c r="F13" s="658">
        <f>'Sungai Raya_OK Print'!I11+'Rasau Jaya_OK'!I12+'Sungai Kakap_OK Print'!I13+'Batu Ampar_OK Print'!I11</f>
        <v>176400</v>
      </c>
      <c r="G13" s="658">
        <f>'Sungai Raya_OK Print'!K11+'Sungai Kakap_OK Print'!K13+'Batu Ampar_OK Print'!K11</f>
        <v>142</v>
      </c>
      <c r="H13" s="658" t="s">
        <v>30</v>
      </c>
      <c r="I13" s="1053"/>
      <c r="K13" s="1038"/>
      <c r="L13" s="1062"/>
      <c r="M13" s="1062"/>
      <c r="N13" s="1062"/>
      <c r="O13" s="1062"/>
      <c r="P13" s="1058"/>
    </row>
    <row r="14" spans="1:16" ht="14.1" customHeight="1" x14ac:dyDescent="0.25">
      <c r="A14" s="1060"/>
      <c r="B14" s="493">
        <v>10391</v>
      </c>
      <c r="C14" s="494" t="s">
        <v>428</v>
      </c>
      <c r="D14" s="934">
        <f>'Sungai Raya_OK Print'!O16+'Rasau Jaya_OK'!P19</f>
        <v>39</v>
      </c>
      <c r="E14" s="1063">
        <f>'Sungai Raya_OK Print'!H16+'Rasau Jaya_OK'!H19</f>
        <v>84</v>
      </c>
      <c r="F14" s="1063">
        <f>'Sungai Raya_OK Print'!I16+'Rasau Jaya_OK'!I19</f>
        <v>630000</v>
      </c>
      <c r="G14" s="1063">
        <f>'Sungai Raya_OK Print'!K16</f>
        <v>63</v>
      </c>
      <c r="H14" s="658" t="s">
        <v>30</v>
      </c>
      <c r="I14" s="1053"/>
      <c r="K14" s="1038"/>
      <c r="L14" s="1064"/>
      <c r="M14" s="1064"/>
      <c r="N14" s="1064"/>
      <c r="O14" s="1064"/>
      <c r="P14" s="1058"/>
    </row>
    <row r="15" spans="1:16" ht="14.1" customHeight="1" x14ac:dyDescent="0.25">
      <c r="A15" s="1060"/>
      <c r="B15" s="493">
        <v>10392</v>
      </c>
      <c r="C15" s="494" t="s">
        <v>429</v>
      </c>
      <c r="D15" s="934">
        <f>'Rasau Jaya_OK'!P52+'Sungai Raya_OK Print'!O26</f>
        <v>15</v>
      </c>
      <c r="E15" s="1063">
        <f>'Sungai Raya_OK Print'!H26+'Rasau Jaya_OK'!H52</f>
        <v>41</v>
      </c>
      <c r="F15" s="1063">
        <f>'Sungai Raya_OK Print'!I26+'Rasau Jaya_OK'!I52</f>
        <v>307500</v>
      </c>
      <c r="G15" s="1065">
        <f>'Sungai Raya_OK Print'!K26</f>
        <v>66</v>
      </c>
      <c r="H15" s="658" t="s">
        <v>30</v>
      </c>
      <c r="I15" s="1053"/>
      <c r="K15" s="1038"/>
      <c r="L15" s="1064"/>
      <c r="M15" s="1064"/>
      <c r="N15" s="1066"/>
      <c r="O15" s="1064"/>
      <c r="P15" s="1058"/>
    </row>
    <row r="16" spans="1:16" ht="13.5" x14ac:dyDescent="0.25">
      <c r="A16" s="1060"/>
      <c r="B16" s="493">
        <v>10421</v>
      </c>
      <c r="C16" s="1061" t="s">
        <v>418</v>
      </c>
      <c r="D16" s="934">
        <f>'Sungai Kakap_OK Print'!O18+'Teluk Pakedai_OK Print'!O11</f>
        <v>24</v>
      </c>
      <c r="E16" s="658">
        <f>'Sungai Kakap_OK Print'!H18+'Teluk Pakedai_OK Print'!H11</f>
        <v>66</v>
      </c>
      <c r="F16" s="658">
        <f>'Sungai Kakap_OK Print'!I18+'Teluk Pakedai_OK Print'!I11</f>
        <v>255640</v>
      </c>
      <c r="G16" s="658">
        <f>'Sungai Kakap_OK Print'!K18+'Teluk Pakedai_OK Print'!K11</f>
        <v>4270</v>
      </c>
      <c r="H16" s="1063" t="s">
        <v>30</v>
      </c>
      <c r="I16" s="1053"/>
      <c r="K16" s="1038"/>
      <c r="L16" s="1062"/>
      <c r="M16" s="1062"/>
      <c r="N16" s="1062"/>
      <c r="O16" s="1064"/>
      <c r="P16" s="1058"/>
    </row>
    <row r="17" spans="1:16" ht="13.5" x14ac:dyDescent="0.25">
      <c r="A17" s="1060"/>
      <c r="B17" s="493">
        <v>10422</v>
      </c>
      <c r="C17" s="494" t="s">
        <v>419</v>
      </c>
      <c r="D17" s="934">
        <f>'Rasau Jaya_OK'!P62+'Sungai Kakap_OK Print'!O27+'Teluk Pakedai_OK Print'!O30</f>
        <v>4</v>
      </c>
      <c r="E17" s="1063">
        <f>'Rasau Jaya_OK'!H62+'Sungai Kakap_OK Print'!H27+'Teluk Pakedai_OK Print'!H30</f>
        <v>15</v>
      </c>
      <c r="F17" s="1063">
        <f>'Sungai Kakap_OK Print'!I27+'Teluk Pakedai_OK Print'!I30</f>
        <v>62300</v>
      </c>
      <c r="G17" s="1063">
        <f>'Sungai Kakap_OK Print'!K27+'Teluk Pakedai_OK Print'!K30</f>
        <v>540</v>
      </c>
      <c r="H17" s="1063" t="s">
        <v>30</v>
      </c>
      <c r="I17" s="1053"/>
      <c r="K17" s="1038"/>
      <c r="L17" s="1064"/>
      <c r="M17" s="1064"/>
      <c r="N17" s="1064"/>
      <c r="O17" s="1064"/>
      <c r="P17" s="1058"/>
    </row>
    <row r="18" spans="1:16" ht="13.5" x14ac:dyDescent="0.25">
      <c r="A18" s="1060"/>
      <c r="B18" s="493">
        <v>10423</v>
      </c>
      <c r="C18" s="494" t="s">
        <v>1408</v>
      </c>
      <c r="D18" s="934">
        <f>'Sungai Raya_OK Print'!O35</f>
        <v>1</v>
      </c>
      <c r="E18" s="1063">
        <f>'Sungai Raya_OK Print'!H35</f>
        <v>2</v>
      </c>
      <c r="F18" s="1063">
        <f>'Sungai Raya_OK Print'!I35</f>
        <v>160500</v>
      </c>
      <c r="G18" s="1063">
        <f>'Sungai Raya_OK Print'!K35</f>
        <v>24000</v>
      </c>
      <c r="H18" s="658" t="s">
        <v>89</v>
      </c>
      <c r="I18" s="1053"/>
      <c r="K18" s="1038"/>
      <c r="L18" s="1064"/>
      <c r="M18" s="1064"/>
      <c r="N18" s="1064"/>
      <c r="O18" s="1064"/>
      <c r="P18" s="1058"/>
    </row>
    <row r="19" spans="1:16" ht="13.5" x14ac:dyDescent="0.25">
      <c r="A19" s="1060"/>
      <c r="B19" s="493">
        <v>10490</v>
      </c>
      <c r="C19" s="494" t="s">
        <v>420</v>
      </c>
      <c r="D19" s="934">
        <f>'Sungai Kakap_OK Print'!O31</f>
        <v>5</v>
      </c>
      <c r="E19" s="1063">
        <f>'Sungai Kakap_OK Print'!H31</f>
        <v>13</v>
      </c>
      <c r="F19" s="1063">
        <f>'Sungai Kakap_OK Print'!I31</f>
        <v>45600</v>
      </c>
      <c r="G19" s="1063">
        <f>'Sungai Kakap_OK Print'!K31</f>
        <v>290</v>
      </c>
      <c r="H19" s="1063" t="s">
        <v>30</v>
      </c>
      <c r="I19" s="1053"/>
      <c r="K19" s="1038"/>
      <c r="L19" s="1064"/>
      <c r="M19" s="1064"/>
      <c r="N19" s="1064"/>
      <c r="O19" s="1064"/>
      <c r="P19" s="1058"/>
    </row>
    <row r="20" spans="1:16" ht="13.5" x14ac:dyDescent="0.25">
      <c r="A20" s="1060"/>
      <c r="B20" s="493">
        <v>10532</v>
      </c>
      <c r="C20" s="494" t="s">
        <v>421</v>
      </c>
      <c r="D20" s="934">
        <f>'Sungai Raya_OK Print'!O38+'Sungai Kakap_OK Print'!O38+'Batu Ampar_OK Print'!O34</f>
        <v>10</v>
      </c>
      <c r="E20" s="1063">
        <f>'Sungai Raya_OK Print'!H38+'Sungai Kakap_OK Print'!H38+'Batu Ampar_OK Print'!H34</f>
        <v>32</v>
      </c>
      <c r="F20" s="1063">
        <f>'Sungai Raya_OK Print'!I38+'Sungai Kakap_OK Print'!I38+'Batu Ampar_OK Print'!I34</f>
        <v>178844</v>
      </c>
      <c r="G20" s="1063">
        <f>'Sungai Raya_OK Print'!K38+'Sungai Kakap_OK Print'!K38+'Batu Ampar_OK Print'!K34</f>
        <v>14834</v>
      </c>
      <c r="H20" s="1063" t="s">
        <v>30</v>
      </c>
      <c r="I20" s="1053"/>
      <c r="K20" s="1038"/>
      <c r="L20" s="1064"/>
      <c r="M20" s="1064"/>
      <c r="N20" s="1064"/>
      <c r="O20" s="1064"/>
      <c r="P20" s="1058"/>
    </row>
    <row r="21" spans="1:16" ht="13.5" x14ac:dyDescent="0.25">
      <c r="A21" s="1067"/>
      <c r="B21" s="1068">
        <v>10611</v>
      </c>
      <c r="C21" s="1069" t="s">
        <v>995</v>
      </c>
      <c r="D21" s="959">
        <f>'Ambawang_OK Print'!O12+'Teluk Pakedai_OK Print'!O33+'Terentang_OK Print'!O11</f>
        <v>15</v>
      </c>
      <c r="E21" s="1070">
        <f>'Ambawang_OK Print'!H12+'Teluk Pakedai_OK Print'!H33+'Terentang_OK Print'!H11</f>
        <v>35</v>
      </c>
      <c r="F21" s="1070">
        <f>'Ambawang_OK Print'!I12+'Teluk Pakedai_OK Print'!I33+'Terentang_OK Print'!I11</f>
        <v>230000</v>
      </c>
      <c r="G21" s="1070">
        <f>'Ambawang_OK Print'!K12+'Teluk Pakedai_OK Print'!K33+'Terentang_OK Print'!K11</f>
        <v>695</v>
      </c>
      <c r="H21" s="1070" t="s">
        <v>30</v>
      </c>
      <c r="I21" s="1071"/>
      <c r="K21" s="1038"/>
      <c r="L21" s="1064"/>
      <c r="M21" s="1064"/>
      <c r="N21" s="1064"/>
      <c r="O21" s="1064"/>
      <c r="P21" s="1058"/>
    </row>
    <row r="22" spans="1:16" ht="13.5" x14ac:dyDescent="0.25">
      <c r="A22" s="1060"/>
      <c r="B22" s="493">
        <v>10621</v>
      </c>
      <c r="C22" s="494" t="s">
        <v>1056</v>
      </c>
      <c r="D22" s="934">
        <f>'Rasau Jaya_OK'!P65</f>
        <v>3</v>
      </c>
      <c r="E22" s="1063">
        <f>'Rasau Jaya_OK'!H65</f>
        <v>6</v>
      </c>
      <c r="F22" s="1063">
        <f>'Rasau Jaya_OK'!I65</f>
        <v>14000</v>
      </c>
      <c r="G22" s="1063">
        <v>0</v>
      </c>
      <c r="H22" s="1063" t="s">
        <v>30</v>
      </c>
      <c r="I22" s="1053"/>
      <c r="K22" s="1038"/>
      <c r="L22" s="1064"/>
      <c r="M22" s="1064"/>
      <c r="N22" s="1064"/>
      <c r="O22" s="1064"/>
      <c r="P22" s="1058"/>
    </row>
    <row r="23" spans="1:16" ht="13.5" x14ac:dyDescent="0.25">
      <c r="A23" s="1060"/>
      <c r="B23" s="493">
        <v>10622</v>
      </c>
      <c r="C23" s="494" t="s">
        <v>441</v>
      </c>
      <c r="D23" s="934">
        <f>'Ambawang_OK Print'!O21+'Terentang_OK Print'!O18</f>
        <v>21</v>
      </c>
      <c r="E23" s="642">
        <f>'Ambawang_OK Print'!H21+'Terentang_OK Print'!H18</f>
        <v>82</v>
      </c>
      <c r="F23" s="642">
        <f>'Ambawang_OK Print'!I21+'Terentang_OK Print'!I18</f>
        <v>1096753</v>
      </c>
      <c r="G23" s="642">
        <f>'Ambawang_OK Print'!K21+'Terentang_OK Print'!K18</f>
        <v>936</v>
      </c>
      <c r="H23" s="1063" t="s">
        <v>30</v>
      </c>
      <c r="I23" s="1072"/>
      <c r="K23" s="1038">
        <v>1</v>
      </c>
      <c r="L23" s="1073"/>
      <c r="M23" s="1073"/>
      <c r="N23" s="1073"/>
      <c r="O23" s="1062"/>
      <c r="P23" s="1074"/>
    </row>
    <row r="24" spans="1:16" ht="13.5" x14ac:dyDescent="0.25">
      <c r="A24" s="1060"/>
      <c r="B24" s="493">
        <v>10632</v>
      </c>
      <c r="C24" s="494" t="s">
        <v>430</v>
      </c>
      <c r="D24" s="934">
        <f>'Sungai Raya_OK Print'!O44</f>
        <v>1</v>
      </c>
      <c r="E24" s="1063">
        <f>'Sungai Raya_OK Print'!H44</f>
        <v>3</v>
      </c>
      <c r="F24" s="1063">
        <f>'Sungai Raya_OK Print'!I44</f>
        <v>16000</v>
      </c>
      <c r="G24" s="1063">
        <f>'Sungai Raya_OK Print'!K44</f>
        <v>150</v>
      </c>
      <c r="H24" s="1063" t="s">
        <v>30</v>
      </c>
      <c r="I24" s="1053"/>
      <c r="K24" s="1038"/>
      <c r="L24" s="1064"/>
      <c r="M24" s="1064"/>
      <c r="N24" s="1064"/>
      <c r="O24" s="1064"/>
      <c r="P24" s="1058"/>
    </row>
    <row r="25" spans="1:16" ht="13.5" x14ac:dyDescent="0.25">
      <c r="A25" s="1060"/>
      <c r="B25" s="493">
        <v>10710</v>
      </c>
      <c r="C25" s="494" t="s">
        <v>1098</v>
      </c>
      <c r="D25" s="934">
        <f>'Sungai Raya_OK Print'!O48+'Rasau Jaya_OK'!P70+'Sungai Kakap_OK Print'!O41+'Ambawang_OK Print'!O41+'Batu Ampar_OK Print'!O25</f>
        <v>51</v>
      </c>
      <c r="E25" s="1063">
        <f>'Sungai Raya_OK Print'!H48+'Rasau Jaya_OK'!H70+'Sungai Kakap_OK Print'!H41+'Ambawang_OK Print'!H41+'Batu Ampar_OK Print'!H25</f>
        <v>100</v>
      </c>
      <c r="F25" s="1063">
        <f>'Sungai Raya_OK Print'!I48+'Rasau Jaya_OK'!I70+'Sungai Kakap_OK Print'!I41+'Ambawang_OK Print'!I41</f>
        <v>473000</v>
      </c>
      <c r="G25" s="1063">
        <f>'Sungai Raya_OK Print'!K48+'Batu Ampar_OK Print'!K25</f>
        <v>18</v>
      </c>
      <c r="H25" s="1063" t="s">
        <v>30</v>
      </c>
      <c r="I25" s="1053"/>
      <c r="K25" s="1038"/>
      <c r="L25" s="1064"/>
      <c r="M25" s="1064"/>
      <c r="N25" s="1064"/>
      <c r="O25" s="1064"/>
      <c r="P25" s="1058"/>
    </row>
    <row r="26" spans="1:16" ht="13.5" x14ac:dyDescent="0.25">
      <c r="A26" s="1060"/>
      <c r="B26" s="493">
        <v>10723</v>
      </c>
      <c r="C26" s="494" t="s">
        <v>1352</v>
      </c>
      <c r="D26" s="934">
        <f>'Sungai Raya_OK Print'!O68+'Rasau Jaya_OK'!P75</f>
        <v>2</v>
      </c>
      <c r="E26" s="1063">
        <f>'Sungai Raya_OK Print'!H68+'Rasau Jaya_OK'!H75</f>
        <v>32</v>
      </c>
      <c r="F26" s="1063">
        <f>'Sungai Raya_OK Print'!I68+'Rasau Jaya_OK'!I75</f>
        <v>80000</v>
      </c>
      <c r="G26" s="1063">
        <f>'Sungai Raya_OK Print'!K68</f>
        <v>0</v>
      </c>
      <c r="H26" s="1063" t="s">
        <v>69</v>
      </c>
      <c r="I26" s="1053"/>
      <c r="K26" s="1038"/>
      <c r="L26" s="1064"/>
      <c r="M26" s="1064"/>
      <c r="N26" s="1064"/>
      <c r="O26" s="1064"/>
      <c r="P26" s="1058"/>
    </row>
    <row r="27" spans="1:16" ht="13.5" x14ac:dyDescent="0.25">
      <c r="A27" s="1060"/>
      <c r="B27" s="493">
        <v>10732</v>
      </c>
      <c r="C27" s="494" t="s">
        <v>1144</v>
      </c>
      <c r="D27" s="934">
        <f>'Sungai Raya_OK Print'!O71</f>
        <v>2</v>
      </c>
      <c r="E27" s="1063">
        <f>'Sungai Raya_OK Print'!H71</f>
        <v>4</v>
      </c>
      <c r="F27" s="1063">
        <f>'Sungai Raya_OK Print'!I71</f>
        <v>30000</v>
      </c>
      <c r="G27" s="1063"/>
      <c r="H27" s="1063"/>
      <c r="I27" s="1053"/>
      <c r="K27" s="1038"/>
      <c r="L27" s="1064"/>
      <c r="M27" s="1064"/>
      <c r="N27" s="1064"/>
      <c r="O27" s="1064"/>
      <c r="P27" s="1058"/>
    </row>
    <row r="28" spans="1:16" ht="13.5" x14ac:dyDescent="0.25">
      <c r="A28" s="1060"/>
      <c r="B28" s="493">
        <v>10740</v>
      </c>
      <c r="C28" s="494" t="s">
        <v>431</v>
      </c>
      <c r="D28" s="934">
        <f>'Sungai Raya_OK Print'!O79</f>
        <v>4</v>
      </c>
      <c r="E28" s="1063">
        <f>'Sungai Raya_OK Print'!H79</f>
        <v>10</v>
      </c>
      <c r="F28" s="1063">
        <f>'Sungai Raya_OK Print'!I79</f>
        <v>37500</v>
      </c>
      <c r="G28" s="1063">
        <f>'Sungai Raya_OK Print'!K79</f>
        <v>15</v>
      </c>
      <c r="H28" s="1063" t="s">
        <v>30</v>
      </c>
      <c r="I28" s="1053"/>
      <c r="K28" s="1038"/>
      <c r="L28" s="1064"/>
      <c r="M28" s="1064"/>
      <c r="N28" s="1064"/>
      <c r="O28" s="1064"/>
      <c r="P28" s="1058"/>
    </row>
    <row r="29" spans="1:16" ht="13.5" x14ac:dyDescent="0.25">
      <c r="A29" s="1060"/>
      <c r="B29" s="493">
        <v>10761</v>
      </c>
      <c r="C29" s="494" t="s">
        <v>432</v>
      </c>
      <c r="D29" s="934">
        <f>'Sungai Raya_OK Print'!O85+'Rasau Jaya_OK'!P79+'Sungai Kakap_OK Print'!O66</f>
        <v>5</v>
      </c>
      <c r="E29" s="1063">
        <f>'Sungai Raya_OK Print'!H85+'Rasau Jaya_OK'!H79+'Sungai Kakap_OK Print'!H66</f>
        <v>47</v>
      </c>
      <c r="F29" s="1063">
        <f>'Sungai Raya_OK Print'!I85+'Rasau Jaya_OK'!I79</f>
        <v>16550</v>
      </c>
      <c r="G29" s="1063">
        <f>'Sungai Raya_OK Print'!K85+'Sungai Kakap_OK Print'!K66</f>
        <v>125220</v>
      </c>
      <c r="H29" s="1063" t="s">
        <v>111</v>
      </c>
      <c r="I29" s="1053"/>
      <c r="K29" s="1038"/>
      <c r="L29" s="1064"/>
      <c r="M29" s="1064"/>
      <c r="N29" s="1064"/>
      <c r="O29" s="1064"/>
      <c r="P29" s="1058"/>
    </row>
    <row r="30" spans="1:16" ht="13.5" x14ac:dyDescent="0.25">
      <c r="A30" s="1060"/>
      <c r="B30" s="493">
        <v>10771</v>
      </c>
      <c r="C30" s="494" t="s">
        <v>433</v>
      </c>
      <c r="D30" s="934">
        <f>'Sungai Raya_OK Print'!O90+'Sungai Kakap_OK Print'!O63</f>
        <v>4</v>
      </c>
      <c r="E30" s="1063">
        <f>'Sungai Raya_OK Print'!H90+'Sungai Kakap_OK Print'!H63</f>
        <v>36</v>
      </c>
      <c r="F30" s="1063">
        <f>'Sungai Raya_OK Print'!I90+'Sungai Kakap_OK Print'!I63</f>
        <v>336047</v>
      </c>
      <c r="G30" s="1063">
        <f>'Sungai Raya_OK Print'!K90+'Sungai Kakap_OK Print'!I63</f>
        <v>269750</v>
      </c>
      <c r="H30" s="1063" t="s">
        <v>89</v>
      </c>
      <c r="I30" s="1053"/>
      <c r="K30" s="1038"/>
      <c r="L30" s="1064"/>
      <c r="M30" s="1064"/>
      <c r="N30" s="1064"/>
      <c r="O30" s="1064"/>
      <c r="P30" s="1058"/>
    </row>
    <row r="31" spans="1:16" ht="13.5" x14ac:dyDescent="0.25">
      <c r="A31" s="1060"/>
      <c r="B31" s="493">
        <v>10772</v>
      </c>
      <c r="C31" s="494" t="s">
        <v>1116</v>
      </c>
      <c r="D31" s="934">
        <f>'Sungai Raya_OK Print'!O75</f>
        <v>1</v>
      </c>
      <c r="E31" s="1063">
        <f>'Sungai Raya_OK Print'!H75</f>
        <v>8</v>
      </c>
      <c r="F31" s="1063">
        <f>'Sungai Raya_OK Print'!I75</f>
        <v>198000</v>
      </c>
      <c r="G31" s="1063">
        <f>'Sungai Raya_OK Print'!K75</f>
        <v>0</v>
      </c>
      <c r="H31" s="1063" t="s">
        <v>69</v>
      </c>
      <c r="I31" s="1053"/>
      <c r="K31" s="1038"/>
      <c r="L31" s="1064"/>
      <c r="M31" s="1064"/>
      <c r="N31" s="1064"/>
      <c r="O31" s="1064"/>
      <c r="P31" s="1058"/>
    </row>
    <row r="32" spans="1:16" ht="13.5" x14ac:dyDescent="0.25">
      <c r="A32" s="1060"/>
      <c r="B32" s="493">
        <v>10794</v>
      </c>
      <c r="C32" s="494" t="s">
        <v>422</v>
      </c>
      <c r="D32" s="934">
        <f>'Sungai Raya_OK Print'!O95+'Rasau Jaya_OK'!P82+'Sungai Kakap_OK Print'!O69+'Ambawang_OK Print'!O45</f>
        <v>85</v>
      </c>
      <c r="E32" s="1063">
        <f>'Sungai Raya_OK Print'!H95+'Rasau Jaya_OK'!H82+'Sungai Kakap_OK Print'!H69+'Ambawang_OK Print'!H45</f>
        <v>214</v>
      </c>
      <c r="F32" s="1063">
        <f>'Sungai Raya_OK Print'!I95+'Rasau Jaya_OK'!I82+'Sungai Kakap_OK Print'!I69+'Ambawang_OK Print'!I45</f>
        <v>720280</v>
      </c>
      <c r="G32" s="1063">
        <f>'Sungai Raya_OK Print'!K95+'Sungai Kakap_OK Print'!K69+'Ambawang_OK Print'!K45</f>
        <v>160.5</v>
      </c>
      <c r="H32" s="1063" t="s">
        <v>30</v>
      </c>
      <c r="I32" s="1053"/>
      <c r="K32" s="1038"/>
      <c r="L32" s="1064"/>
      <c r="M32" s="1064"/>
      <c r="N32" s="1064"/>
      <c r="O32" s="1064"/>
      <c r="P32" s="1058"/>
    </row>
    <row r="33" spans="1:16" ht="13.5" x14ac:dyDescent="0.25">
      <c r="A33" s="1075"/>
      <c r="B33" s="1068"/>
      <c r="C33" s="1068"/>
      <c r="D33" s="1068"/>
      <c r="E33" s="1076"/>
      <c r="F33" s="1077"/>
      <c r="G33" s="1076"/>
      <c r="H33" s="1076"/>
      <c r="I33" s="1068"/>
      <c r="K33" s="1020"/>
      <c r="L33" s="1062"/>
      <c r="M33" s="1078"/>
      <c r="N33" s="1062"/>
      <c r="O33" s="1062"/>
      <c r="P33" s="1020"/>
    </row>
    <row r="34" spans="1:16" s="1059" customFormat="1" ht="13.5" x14ac:dyDescent="0.25">
      <c r="A34" s="1079">
        <v>2</v>
      </c>
      <c r="B34" s="1080">
        <v>11</v>
      </c>
      <c r="C34" s="1081" t="s">
        <v>414</v>
      </c>
      <c r="D34" s="1055">
        <f>SUM(D35:D37)</f>
        <v>20</v>
      </c>
      <c r="E34" s="1055">
        <f>SUM(E35:E37)</f>
        <v>45</v>
      </c>
      <c r="F34" s="1055">
        <f>SUM(F35:F37)</f>
        <v>338622</v>
      </c>
      <c r="G34" s="1055"/>
      <c r="H34" s="1082"/>
      <c r="I34" s="1053"/>
      <c r="J34" s="1056"/>
      <c r="K34" s="1032"/>
      <c r="L34" s="1057"/>
      <c r="M34" s="1057"/>
      <c r="N34" s="1057"/>
      <c r="O34" s="1057"/>
      <c r="P34" s="1058"/>
    </row>
    <row r="35" spans="1:16" ht="13.5" x14ac:dyDescent="0.25">
      <c r="A35" s="1060"/>
      <c r="B35" s="493">
        <v>11040</v>
      </c>
      <c r="C35" s="494" t="s">
        <v>434</v>
      </c>
      <c r="D35" s="934">
        <f>'Sungai Raya_OK Print'!O132+'Batu Ampar_OK Print'!O42</f>
        <v>5</v>
      </c>
      <c r="E35" s="1063">
        <f>'Sungai Raya_OK Print'!H132+'Batu Ampar_OK Print'!H41</f>
        <v>13</v>
      </c>
      <c r="F35" s="1063">
        <f>'Sungai Raya_OK Print'!I132+'Batu Ampar_OK Print'!I41</f>
        <v>31522</v>
      </c>
      <c r="G35" s="1063">
        <f>'Sungai Raya_OK Print'!K132+'Batu Ampar_OK Print'!K42</f>
        <v>12000</v>
      </c>
      <c r="H35" s="1063" t="s">
        <v>179</v>
      </c>
      <c r="I35" s="1053"/>
      <c r="K35" s="1038"/>
      <c r="L35" s="1064"/>
      <c r="M35" s="1064"/>
      <c r="N35" s="1064"/>
      <c r="O35" s="1064"/>
      <c r="P35" s="1058"/>
    </row>
    <row r="36" spans="1:16" ht="13.5" x14ac:dyDescent="0.25">
      <c r="A36" s="1060"/>
      <c r="B36" s="493">
        <v>11050</v>
      </c>
      <c r="C36" s="494" t="s">
        <v>435</v>
      </c>
      <c r="D36" s="934">
        <f>'Sungai Raya_OK Print'!O136+'Ambawang_OK Print'!O52</f>
        <v>6</v>
      </c>
      <c r="E36" s="1063">
        <f>'Sungai Raya_OK Print'!H136+'Ambawang_OK Print'!H52</f>
        <v>13</v>
      </c>
      <c r="F36" s="1063">
        <f>'Sungai Raya_OK Print'!I136+'Ambawang_OK Print'!I52</f>
        <v>305100</v>
      </c>
      <c r="G36" s="1063">
        <f>'Sungai Raya_OK Print'!K136+'Ambawang_OK Print'!K52</f>
        <v>361900</v>
      </c>
      <c r="H36" s="1063" t="s">
        <v>179</v>
      </c>
      <c r="I36" s="1053"/>
      <c r="K36" s="1038"/>
      <c r="L36" s="1064"/>
      <c r="M36" s="1064"/>
      <c r="N36" s="1064"/>
      <c r="O36" s="1064"/>
      <c r="P36" s="1058"/>
    </row>
    <row r="37" spans="1:16" ht="13.5" x14ac:dyDescent="0.25">
      <c r="A37" s="1060"/>
      <c r="B37" s="493">
        <v>11090</v>
      </c>
      <c r="C37" s="494" t="s">
        <v>1099</v>
      </c>
      <c r="D37" s="934">
        <f>'Sungai Raya_OK Print'!O140+'Rasau Jaya_OK'!P138</f>
        <v>9</v>
      </c>
      <c r="E37" s="1063">
        <f>'Sungai Raya_OK Print'!H140+'Rasau Jaya_OK'!H138</f>
        <v>19</v>
      </c>
      <c r="F37" s="1063">
        <f>'Rasau Jaya_OK'!I138</f>
        <v>2000</v>
      </c>
      <c r="G37" s="1063">
        <f>'Sungai Raya_OK Print'!K140</f>
        <v>0</v>
      </c>
      <c r="H37" s="1063" t="s">
        <v>69</v>
      </c>
      <c r="I37" s="1053"/>
      <c r="K37" s="1038"/>
      <c r="L37" s="1064"/>
      <c r="M37" s="1064"/>
      <c r="N37" s="1064"/>
      <c r="O37" s="1064"/>
      <c r="P37" s="1058"/>
    </row>
    <row r="38" spans="1:16" ht="13.5" x14ac:dyDescent="0.25">
      <c r="A38" s="1083"/>
      <c r="B38" s="1084"/>
      <c r="C38" s="1084"/>
      <c r="D38" s="1084"/>
      <c r="E38" s="1085"/>
      <c r="F38" s="1086"/>
      <c r="G38" s="1085"/>
      <c r="H38" s="1085"/>
      <c r="I38" s="1084"/>
      <c r="K38" s="1020"/>
      <c r="L38" s="1062"/>
      <c r="M38" s="1078"/>
      <c r="N38" s="1062"/>
      <c r="O38" s="1062"/>
      <c r="P38" s="1020"/>
    </row>
    <row r="39" spans="1:16" s="1059" customFormat="1" ht="13.5" x14ac:dyDescent="0.25">
      <c r="A39" s="1087">
        <v>3</v>
      </c>
      <c r="B39" s="1088">
        <v>12</v>
      </c>
      <c r="C39" s="1089" t="s">
        <v>440</v>
      </c>
      <c r="D39" s="1090">
        <f>D40</f>
        <v>2</v>
      </c>
      <c r="E39" s="1090">
        <f>E40</f>
        <v>12</v>
      </c>
      <c r="F39" s="1090">
        <f>F40</f>
        <v>381600</v>
      </c>
      <c r="G39" s="1090"/>
      <c r="H39" s="1091"/>
      <c r="I39" s="1092"/>
      <c r="J39" s="1056"/>
      <c r="K39" s="1032"/>
      <c r="L39" s="1093"/>
      <c r="M39" s="1093"/>
      <c r="N39" s="1093"/>
      <c r="O39" s="1094"/>
      <c r="P39" s="1095"/>
    </row>
    <row r="40" spans="1:16" ht="13.5" x14ac:dyDescent="0.25">
      <c r="A40" s="1060"/>
      <c r="B40" s="493">
        <v>12011</v>
      </c>
      <c r="C40" s="494" t="s">
        <v>439</v>
      </c>
      <c r="D40" s="934">
        <f>'Kubu OK Print'!O12</f>
        <v>2</v>
      </c>
      <c r="E40" s="1063">
        <f>'Kubu OK Print'!H12</f>
        <v>12</v>
      </c>
      <c r="F40" s="1063">
        <f>'Kubu OK Print'!I12</f>
        <v>381600</v>
      </c>
      <c r="G40" s="1063">
        <f>'Kubu OK Print'!K12</f>
        <v>6000000</v>
      </c>
      <c r="H40" s="1063" t="s">
        <v>229</v>
      </c>
      <c r="I40" s="1053"/>
      <c r="K40" s="1038"/>
      <c r="L40" s="1064"/>
      <c r="M40" s="1064"/>
      <c r="N40" s="1064"/>
      <c r="O40" s="1064"/>
      <c r="P40" s="1058"/>
    </row>
    <row r="41" spans="1:16" ht="13.5" x14ac:dyDescent="0.25">
      <c r="A41" s="1060"/>
      <c r="B41" s="493"/>
      <c r="C41" s="494"/>
      <c r="D41" s="934"/>
      <c r="E41" s="1063"/>
      <c r="F41" s="1063"/>
      <c r="G41" s="1063"/>
      <c r="H41" s="1063"/>
      <c r="I41" s="1053"/>
      <c r="K41" s="1038"/>
      <c r="L41" s="1064"/>
      <c r="M41" s="1064"/>
      <c r="N41" s="1064"/>
      <c r="O41" s="1064"/>
      <c r="P41" s="1058"/>
    </row>
    <row r="42" spans="1:16" ht="13.5" x14ac:dyDescent="0.25">
      <c r="A42" s="1060">
        <v>4</v>
      </c>
      <c r="B42" s="676">
        <v>13</v>
      </c>
      <c r="C42" s="677" t="s">
        <v>1486</v>
      </c>
      <c r="D42" s="1120">
        <f>D43</f>
        <v>1</v>
      </c>
      <c r="E42" s="1063">
        <f>E43</f>
        <v>4</v>
      </c>
      <c r="F42" s="1969">
        <f>F43</f>
        <v>36750</v>
      </c>
      <c r="G42" s="1063"/>
      <c r="H42" s="1063"/>
      <c r="I42" s="1053"/>
      <c r="K42" s="1038"/>
      <c r="L42" s="1064"/>
      <c r="M42" s="1064"/>
      <c r="N42" s="1064"/>
      <c r="O42" s="1064"/>
      <c r="P42" s="1058"/>
    </row>
    <row r="43" spans="1:16" ht="13.5" x14ac:dyDescent="0.25">
      <c r="A43" s="1060"/>
      <c r="B43" s="493">
        <v>13922</v>
      </c>
      <c r="C43" s="494" t="s">
        <v>1485</v>
      </c>
      <c r="D43" s="934">
        <f>'Sungai Raya_OK Print'!O146</f>
        <v>1</v>
      </c>
      <c r="E43" s="1063">
        <f>'Sungai Raya_OK Print'!H146</f>
        <v>4</v>
      </c>
      <c r="F43" s="1063">
        <f>'Sungai Raya_OK Print'!I146</f>
        <v>36750</v>
      </c>
      <c r="G43" s="1063" t="str">
        <f>'Sungai Raya_OK Print'!K146</f>
        <v>-</v>
      </c>
      <c r="H43" s="1063"/>
      <c r="I43" s="1053"/>
      <c r="K43" s="1038"/>
      <c r="L43" s="1064"/>
      <c r="M43" s="1064"/>
      <c r="N43" s="1064"/>
      <c r="O43" s="1064"/>
      <c r="P43" s="1058"/>
    </row>
    <row r="44" spans="1:16" ht="13.5" x14ac:dyDescent="0.25">
      <c r="A44" s="552"/>
      <c r="B44" s="493"/>
      <c r="C44" s="493"/>
      <c r="D44" s="493"/>
      <c r="E44" s="658"/>
      <c r="F44" s="503"/>
      <c r="G44" s="658"/>
      <c r="H44" s="658"/>
      <c r="I44" s="493"/>
      <c r="K44" s="1020"/>
      <c r="L44" s="1062"/>
      <c r="M44" s="1078"/>
      <c r="N44" s="1062"/>
      <c r="O44" s="1062"/>
      <c r="P44" s="1020"/>
    </row>
    <row r="45" spans="1:16" s="1059" customFormat="1" ht="13.5" x14ac:dyDescent="0.25">
      <c r="A45" s="1067">
        <v>5</v>
      </c>
      <c r="B45" s="1071">
        <v>14</v>
      </c>
      <c r="C45" s="1096" t="s">
        <v>820</v>
      </c>
      <c r="D45" s="1090">
        <f>D46</f>
        <v>11</v>
      </c>
      <c r="E45" s="1090">
        <f>E46</f>
        <v>26</v>
      </c>
      <c r="F45" s="1090">
        <f>F46</f>
        <v>147800</v>
      </c>
      <c r="G45" s="1090"/>
      <c r="H45" s="1091"/>
      <c r="I45" s="1097"/>
      <c r="J45" s="1056"/>
      <c r="K45" s="1032"/>
      <c r="L45" s="1093"/>
      <c r="M45" s="1093"/>
      <c r="N45" s="1093"/>
      <c r="O45" s="1094"/>
      <c r="P45" s="1074"/>
    </row>
    <row r="46" spans="1:16" ht="13.5" x14ac:dyDescent="0.25">
      <c r="A46" s="1060"/>
      <c r="B46" s="493">
        <v>14111</v>
      </c>
      <c r="C46" s="1098" t="s">
        <v>1065</v>
      </c>
      <c r="D46" s="934">
        <f>'Rasau Jaya_OK'!P147+'Ambawang_OK Print'!O59+'Teluk Pakedai_OK Print'!O39</f>
        <v>11</v>
      </c>
      <c r="E46" s="1099">
        <f>'Rasau Jaya_OK'!H147+'Ambawang_OK Print'!H59+'Teluk Pakedai_OK Print'!H39</f>
        <v>26</v>
      </c>
      <c r="F46" s="1099">
        <f>'Rasau Jaya_OK'!I147+'Ambawang_OK Print'!I59+'Teluk Pakedai_OK Print'!I39</f>
        <v>147800</v>
      </c>
      <c r="G46" s="1099">
        <f>'Ambawang_OK Print'!K59+'Teluk Pakedai_OK Print'!K39</f>
        <v>740</v>
      </c>
      <c r="H46" s="503" t="s">
        <v>823</v>
      </c>
      <c r="I46" s="1072"/>
      <c r="K46" s="1038">
        <v>1</v>
      </c>
      <c r="L46" s="1100"/>
      <c r="M46" s="1100"/>
      <c r="N46" s="1100"/>
      <c r="O46" s="1100"/>
      <c r="P46" s="1074"/>
    </row>
    <row r="47" spans="1:16" ht="13.5" x14ac:dyDescent="0.25">
      <c r="A47" s="552"/>
      <c r="B47" s="493"/>
      <c r="C47" s="493"/>
      <c r="D47" s="493"/>
      <c r="E47" s="658"/>
      <c r="F47" s="503"/>
      <c r="G47" s="658"/>
      <c r="H47" s="658"/>
      <c r="I47" s="493"/>
      <c r="K47" s="1020"/>
      <c r="L47" s="1062"/>
      <c r="M47" s="1078"/>
      <c r="N47" s="1062"/>
      <c r="O47" s="1062"/>
      <c r="P47" s="1020"/>
    </row>
    <row r="48" spans="1:16" s="1059" customFormat="1" ht="13.5" x14ac:dyDescent="0.25">
      <c r="A48" s="1060">
        <v>6</v>
      </c>
      <c r="B48" s="1053">
        <v>15</v>
      </c>
      <c r="C48" s="1101" t="s">
        <v>443</v>
      </c>
      <c r="D48" s="1055">
        <f>D49</f>
        <v>1</v>
      </c>
      <c r="E48" s="1055">
        <f>E49</f>
        <v>10</v>
      </c>
      <c r="F48" s="1055">
        <f>F49</f>
        <v>48950</v>
      </c>
      <c r="G48" s="1055">
        <f>G49</f>
        <v>12240</v>
      </c>
      <c r="H48" s="1102"/>
      <c r="I48" s="1072"/>
      <c r="J48" s="1056"/>
      <c r="K48" s="1032"/>
      <c r="L48" s="1093"/>
      <c r="M48" s="1093"/>
      <c r="N48" s="1093"/>
      <c r="O48" s="1094"/>
      <c r="P48" s="1074"/>
    </row>
    <row r="49" spans="1:16" ht="13.5" x14ac:dyDescent="0.25">
      <c r="A49" s="1067"/>
      <c r="B49" s="1068">
        <v>15201</v>
      </c>
      <c r="C49" s="1103" t="s">
        <v>442</v>
      </c>
      <c r="D49" s="959">
        <f>'Ambawang_OK Print'!O63</f>
        <v>1</v>
      </c>
      <c r="E49" s="1104">
        <f>'Ambawang_OK Print'!H63</f>
        <v>10</v>
      </c>
      <c r="F49" s="1104">
        <f>'Ambawang_OK Print'!I63</f>
        <v>48950</v>
      </c>
      <c r="G49" s="1104">
        <f>'Ambawang_OK Print'!K63</f>
        <v>12240</v>
      </c>
      <c r="H49" s="1077" t="s">
        <v>1353</v>
      </c>
      <c r="I49" s="1097"/>
      <c r="K49" s="1038"/>
      <c r="L49" s="1100"/>
      <c r="M49" s="1100"/>
      <c r="N49" s="1100"/>
      <c r="O49" s="1100"/>
      <c r="P49" s="1074"/>
    </row>
    <row r="50" spans="1:16" ht="13.5" x14ac:dyDescent="0.25">
      <c r="A50" s="552"/>
      <c r="B50" s="493"/>
      <c r="C50" s="493"/>
      <c r="D50" s="493"/>
      <c r="E50" s="658"/>
      <c r="F50" s="503"/>
      <c r="G50" s="658"/>
      <c r="H50" s="658"/>
      <c r="I50" s="493"/>
      <c r="K50" s="1020"/>
      <c r="L50" s="1062"/>
      <c r="M50" s="1078"/>
      <c r="N50" s="1062"/>
      <c r="O50" s="1062"/>
      <c r="P50" s="1020"/>
    </row>
    <row r="51" spans="1:16" s="1059" customFormat="1" ht="13.5" x14ac:dyDescent="0.25">
      <c r="A51" s="1067">
        <v>7</v>
      </c>
      <c r="B51" s="1088">
        <v>16</v>
      </c>
      <c r="C51" s="2036" t="s">
        <v>415</v>
      </c>
      <c r="D51" s="1090">
        <f>SUM(D54:D58)</f>
        <v>52</v>
      </c>
      <c r="E51" s="1090">
        <f>SUM(E54:E58)</f>
        <v>291</v>
      </c>
      <c r="F51" s="1090">
        <f>SUM(F54:F58)</f>
        <v>1296359</v>
      </c>
      <c r="G51" s="1090"/>
      <c r="H51" s="1105"/>
      <c r="I51" s="1097"/>
      <c r="J51" s="1056"/>
      <c r="K51" s="1032"/>
      <c r="L51" s="1057"/>
      <c r="M51" s="1057"/>
      <c r="N51" s="1057"/>
      <c r="O51" s="1057"/>
      <c r="P51" s="1074"/>
    </row>
    <row r="52" spans="1:16" ht="13.5" x14ac:dyDescent="0.25">
      <c r="A52" s="1060"/>
      <c r="B52" s="1080"/>
      <c r="C52" s="2037"/>
      <c r="D52" s="493"/>
      <c r="E52" s="658"/>
      <c r="F52" s="658"/>
      <c r="G52" s="658"/>
      <c r="H52" s="658"/>
      <c r="I52" s="1072"/>
      <c r="K52" s="1020"/>
      <c r="L52" s="1062"/>
      <c r="M52" s="1062"/>
      <c r="N52" s="1062"/>
      <c r="O52" s="1062"/>
      <c r="P52" s="1074"/>
    </row>
    <row r="53" spans="1:16" ht="13.5" customHeight="1" x14ac:dyDescent="0.25">
      <c r="A53" s="552"/>
      <c r="B53" s="493"/>
      <c r="C53" s="2037"/>
      <c r="D53" s="493"/>
      <c r="E53" s="658"/>
      <c r="F53" s="503"/>
      <c r="G53" s="1024"/>
      <c r="H53" s="494"/>
      <c r="I53" s="493"/>
      <c r="K53" s="1020"/>
      <c r="L53" s="1062"/>
      <c r="M53" s="1078"/>
      <c r="N53" s="1027"/>
      <c r="O53" s="1027"/>
      <c r="P53" s="1020"/>
    </row>
    <row r="54" spans="1:16" ht="13.5" customHeight="1" x14ac:dyDescent="0.25">
      <c r="A54" s="552"/>
      <c r="B54" s="493">
        <v>16101</v>
      </c>
      <c r="C54" s="1106" t="s">
        <v>1354</v>
      </c>
      <c r="D54" s="934">
        <f>'Ambawang_OK Print'!O67</f>
        <v>28</v>
      </c>
      <c r="E54" s="658">
        <f>'Ambawang_OK Print'!H67</f>
        <v>174</v>
      </c>
      <c r="F54" s="658">
        <f>'Ambawang_OK Print'!I67</f>
        <v>722000</v>
      </c>
      <c r="G54" s="1025">
        <f>'Ambawang_OK Print'!K67</f>
        <v>16905</v>
      </c>
      <c r="H54" s="1099" t="s">
        <v>185</v>
      </c>
      <c r="I54" s="493"/>
      <c r="K54" s="1020"/>
      <c r="L54" s="1062"/>
      <c r="M54" s="1078"/>
      <c r="N54" s="1027"/>
      <c r="O54" s="1027"/>
      <c r="P54" s="1020"/>
    </row>
    <row r="55" spans="1:16" ht="13.5" x14ac:dyDescent="0.25">
      <c r="A55" s="553"/>
      <c r="B55" s="493">
        <v>16221</v>
      </c>
      <c r="C55" s="1098" t="s">
        <v>444</v>
      </c>
      <c r="D55" s="934">
        <f>'Ambawang_OK Print'!O97</f>
        <v>1</v>
      </c>
      <c r="E55" s="1099">
        <f>'Ambawang_OK Print'!H97</f>
        <v>8</v>
      </c>
      <c r="F55" s="1099">
        <f>'Ambawang_OK Print'!I97</f>
        <v>160000</v>
      </c>
      <c r="G55" s="1099">
        <f>'Ambawang_OK Print'!K98</f>
        <v>1000</v>
      </c>
      <c r="H55" s="1099" t="s">
        <v>185</v>
      </c>
      <c r="I55" s="494"/>
      <c r="K55" s="1038"/>
      <c r="L55" s="1100"/>
      <c r="M55" s="1100"/>
      <c r="N55" s="1100"/>
      <c r="O55" s="1100"/>
      <c r="P55" s="1027"/>
    </row>
    <row r="56" spans="1:16" ht="13.5" x14ac:dyDescent="0.25">
      <c r="A56" s="552"/>
      <c r="B56" s="493">
        <v>16230</v>
      </c>
      <c r="C56" s="494" t="s">
        <v>436</v>
      </c>
      <c r="D56" s="934">
        <f>'Sungai Raya_OK Print'!O150+'Kubu OK Print'!O17</f>
        <v>7</v>
      </c>
      <c r="E56" s="1063">
        <f>'Sungai Raya_OK Print'!H150+'Kubu OK Print'!H17</f>
        <v>51</v>
      </c>
      <c r="F56" s="1063">
        <f>'Sungai Raya_OK Print'!I150+'Kubu OK Print'!I17</f>
        <v>157659</v>
      </c>
      <c r="G56" s="1063">
        <f>'Sungai Raya_OK Print'!K150+'Kubu OK Print'!K18</f>
        <v>18620</v>
      </c>
      <c r="H56" s="1063" t="s">
        <v>68</v>
      </c>
      <c r="I56" s="493"/>
      <c r="K56" s="1038"/>
      <c r="L56" s="1064"/>
      <c r="M56" s="1064"/>
      <c r="N56" s="1064"/>
      <c r="O56" s="1064"/>
      <c r="P56" s="1020"/>
    </row>
    <row r="57" spans="1:16" ht="13.5" x14ac:dyDescent="0.25">
      <c r="A57" s="552"/>
      <c r="B57" s="493">
        <v>16291</v>
      </c>
      <c r="C57" s="494" t="s">
        <v>1047</v>
      </c>
      <c r="D57" s="934">
        <f>'Ambawang_OK Print'!O100</f>
        <v>1</v>
      </c>
      <c r="E57" s="1063">
        <f>'Ambawang_OK Print'!H100</f>
        <v>6</v>
      </c>
      <c r="F57" s="1063">
        <f>'Ambawang_OK Print'!I100</f>
        <v>6700</v>
      </c>
      <c r="G57" s="1063" t="s">
        <v>69</v>
      </c>
      <c r="H57" s="1063" t="s">
        <v>69</v>
      </c>
      <c r="I57" s="493"/>
      <c r="K57" s="1038"/>
      <c r="L57" s="1064"/>
      <c r="M57" s="1064"/>
      <c r="N57" s="1064"/>
      <c r="O57" s="1064"/>
      <c r="P57" s="1020"/>
    </row>
    <row r="58" spans="1:16" ht="13.5" x14ac:dyDescent="0.25">
      <c r="A58" s="552"/>
      <c r="B58" s="493">
        <v>16292</v>
      </c>
      <c r="C58" s="494" t="s">
        <v>1068</v>
      </c>
      <c r="D58" s="934">
        <f>'Rasau Jaya_OK'!P157+'Ambawang_OK Print'!O103+KMB!O12</f>
        <v>15</v>
      </c>
      <c r="E58" s="1063">
        <f>'Rasau Jaya_OK'!H157+'Ambawang_OK Print'!H103+KMB!H12</f>
        <v>52</v>
      </c>
      <c r="F58" s="1063">
        <f>'Ambawang_OK Print'!I103+KMB!I12</f>
        <v>250000</v>
      </c>
      <c r="G58" s="1063" t="str">
        <f>KMB!K12</f>
        <v>-</v>
      </c>
      <c r="H58" s="1063" t="s">
        <v>69</v>
      </c>
      <c r="I58" s="493"/>
      <c r="K58" s="1038"/>
      <c r="L58" s="1064"/>
      <c r="M58" s="1064"/>
      <c r="N58" s="1064"/>
      <c r="O58" s="1064"/>
      <c r="P58" s="1020"/>
    </row>
    <row r="59" spans="1:16" ht="13.5" x14ac:dyDescent="0.25">
      <c r="A59" s="552"/>
      <c r="B59" s="493"/>
      <c r="C59" s="493"/>
      <c r="D59" s="493"/>
      <c r="E59" s="658"/>
      <c r="F59" s="503"/>
      <c r="G59" s="658"/>
      <c r="H59" s="658"/>
      <c r="I59" s="493"/>
      <c r="K59" s="1020"/>
      <c r="L59" s="1062"/>
      <c r="M59" s="1078"/>
      <c r="N59" s="1062"/>
      <c r="O59" s="1062"/>
      <c r="P59" s="1020"/>
    </row>
    <row r="60" spans="1:16" s="1059" customFormat="1" ht="13.5" x14ac:dyDescent="0.25">
      <c r="A60" s="1060">
        <v>8</v>
      </c>
      <c r="B60" s="1053">
        <v>18</v>
      </c>
      <c r="C60" s="677" t="s">
        <v>416</v>
      </c>
      <c r="D60" s="1055">
        <f>D61</f>
        <v>9</v>
      </c>
      <c r="E60" s="1055">
        <f>E61</f>
        <v>15</v>
      </c>
      <c r="F60" s="1055">
        <f>F61</f>
        <v>162146</v>
      </c>
      <c r="G60" s="1055"/>
      <c r="H60" s="1102"/>
      <c r="I60" s="1072"/>
      <c r="J60" s="1056"/>
      <c r="K60" s="1032"/>
      <c r="L60" s="1094"/>
      <c r="M60" s="1094"/>
      <c r="N60" s="1094"/>
      <c r="O60" s="1094"/>
      <c r="P60" s="1074"/>
    </row>
    <row r="61" spans="1:16" ht="13.5" x14ac:dyDescent="0.25">
      <c r="A61" s="1075"/>
      <c r="B61" s="1068">
        <v>18111</v>
      </c>
      <c r="C61" s="1069" t="s">
        <v>437</v>
      </c>
      <c r="D61" s="959">
        <f>'Sungai Raya_OK Print'!O159</f>
        <v>9</v>
      </c>
      <c r="E61" s="1107">
        <f>'Sungai Raya_OK Print'!H159</f>
        <v>15</v>
      </c>
      <c r="F61" s="1107">
        <f>'Sungai Raya_OK Print'!I159</f>
        <v>162146</v>
      </c>
      <c r="G61" s="1107">
        <f>'Sungai Raya_OK Print'!K159</f>
        <v>506800</v>
      </c>
      <c r="H61" s="1070" t="s">
        <v>152</v>
      </c>
      <c r="I61" s="1068"/>
      <c r="K61" s="1038"/>
      <c r="L61" s="1108"/>
      <c r="M61" s="1108"/>
      <c r="N61" s="1108"/>
      <c r="O61" s="1064"/>
      <c r="P61" s="1020"/>
    </row>
    <row r="62" spans="1:16" ht="13.5" x14ac:dyDescent="0.25">
      <c r="A62" s="1060"/>
      <c r="B62" s="1053"/>
      <c r="C62" s="1072"/>
      <c r="D62" s="493"/>
      <c r="E62" s="1063"/>
      <c r="F62" s="1063"/>
      <c r="G62" s="1109"/>
      <c r="H62" s="658"/>
      <c r="I62" s="1072"/>
      <c r="K62" s="1020"/>
      <c r="L62" s="1064"/>
      <c r="M62" s="1064"/>
      <c r="N62" s="1110"/>
      <c r="O62" s="1062"/>
      <c r="P62" s="1074"/>
    </row>
    <row r="63" spans="1:16" s="1059" customFormat="1" ht="13.5" x14ac:dyDescent="0.25">
      <c r="A63" s="1052">
        <v>9</v>
      </c>
      <c r="B63" s="1071">
        <v>20</v>
      </c>
      <c r="C63" s="1111" t="s">
        <v>410</v>
      </c>
      <c r="D63" s="1090">
        <f>SUM(D64:D65)</f>
        <v>2</v>
      </c>
      <c r="E63" s="1090">
        <f>SUM(E64:E65)</f>
        <v>8</v>
      </c>
      <c r="F63" s="1090">
        <f>SUM(F64:F65)</f>
        <v>100500</v>
      </c>
      <c r="G63" s="1090"/>
      <c r="H63" s="1091"/>
      <c r="I63" s="1071"/>
      <c r="J63" s="1056"/>
      <c r="K63" s="1032"/>
      <c r="L63" s="1057"/>
      <c r="M63" s="1057"/>
      <c r="N63" s="1094"/>
      <c r="O63" s="1094"/>
      <c r="P63" s="1058"/>
    </row>
    <row r="64" spans="1:16" ht="13.5" x14ac:dyDescent="0.25">
      <c r="A64" s="552"/>
      <c r="B64" s="493">
        <v>20115</v>
      </c>
      <c r="C64" s="494" t="s">
        <v>423</v>
      </c>
      <c r="D64" s="934">
        <f>'Sungai Kakap_OK Print'!O73</f>
        <v>1</v>
      </c>
      <c r="E64" s="1063">
        <f>'Sungai Kakap_OK Print'!H73</f>
        <v>3</v>
      </c>
      <c r="F64" s="1063">
        <f>'Sungai Kakap_OK Print'!I73</f>
        <v>59000</v>
      </c>
      <c r="G64" s="1063">
        <f>'Sungai Kakap_OK Print'!K73</f>
        <v>95</v>
      </c>
      <c r="H64" s="1063" t="s">
        <v>30</v>
      </c>
      <c r="I64" s="493"/>
      <c r="K64" s="1038">
        <v>1</v>
      </c>
      <c r="L64" s="1064"/>
      <c r="M64" s="1064"/>
      <c r="N64" s="1064"/>
      <c r="O64" s="1064"/>
      <c r="P64" s="1020"/>
    </row>
    <row r="65" spans="1:16" ht="13.5" x14ac:dyDescent="0.25">
      <c r="A65" s="552"/>
      <c r="B65" s="493">
        <v>20231</v>
      </c>
      <c r="C65" s="494" t="s">
        <v>424</v>
      </c>
      <c r="D65" s="934">
        <f>'Sungai Kakap_OK Print'!O76</f>
        <v>1</v>
      </c>
      <c r="E65" s="1063">
        <f>'Sungai Kakap_OK Print'!H76</f>
        <v>5</v>
      </c>
      <c r="F65" s="1063">
        <f>'Sungai Kakap_OK Print'!I76</f>
        <v>41500</v>
      </c>
      <c r="G65" s="1063">
        <f>'Sungai Kakap_OK Print'!K76</f>
        <v>108000</v>
      </c>
      <c r="H65" s="1063" t="s">
        <v>173</v>
      </c>
      <c r="I65" s="493"/>
      <c r="K65" s="1038"/>
      <c r="L65" s="1064"/>
      <c r="M65" s="1064"/>
      <c r="N65" s="1064"/>
      <c r="O65" s="1064"/>
      <c r="P65" s="1020"/>
    </row>
    <row r="66" spans="1:16" ht="13.5" x14ac:dyDescent="0.25">
      <c r="A66" s="1112"/>
      <c r="B66" s="1113"/>
      <c r="C66" s="1114"/>
      <c r="D66" s="1084"/>
      <c r="E66" s="1115"/>
      <c r="F66" s="1115"/>
      <c r="G66" s="1116"/>
      <c r="H66" s="1085"/>
      <c r="I66" s="1114"/>
      <c r="K66" s="1020"/>
      <c r="L66" s="1064"/>
      <c r="M66" s="1064"/>
      <c r="N66" s="1110"/>
      <c r="O66" s="1062"/>
      <c r="P66" s="1074"/>
    </row>
    <row r="67" spans="1:16" ht="13.5" x14ac:dyDescent="0.25">
      <c r="A67" s="1897">
        <v>10</v>
      </c>
      <c r="B67" s="1898">
        <v>221</v>
      </c>
      <c r="C67" s="1902" t="s">
        <v>1881</v>
      </c>
      <c r="D67" s="1915">
        <f>SUM(D68:D69)</f>
        <v>2</v>
      </c>
      <c r="E67" s="1916">
        <f>SUM(E68:E69)</f>
        <v>8</v>
      </c>
      <c r="F67" s="1916">
        <f>SUM(F68:F69)</f>
        <v>168000</v>
      </c>
      <c r="G67" s="1916">
        <f>SUM(G68:G69)</f>
        <v>0</v>
      </c>
      <c r="H67" s="1901"/>
      <c r="I67" s="1899"/>
      <c r="K67" s="1885"/>
      <c r="L67" s="1064"/>
      <c r="M67" s="1064"/>
      <c r="N67" s="1110"/>
      <c r="O67" s="1062"/>
      <c r="P67" s="1074"/>
    </row>
    <row r="68" spans="1:16" ht="13.5" x14ac:dyDescent="0.25">
      <c r="A68" s="1897"/>
      <c r="B68" s="493">
        <v>22112</v>
      </c>
      <c r="C68" s="494" t="s">
        <v>946</v>
      </c>
      <c r="D68" s="934">
        <f>'Ambawang_OK Print'!O109</f>
        <v>1</v>
      </c>
      <c r="E68" s="1063">
        <f>'Ambawang_OK Print'!H110</f>
        <v>6</v>
      </c>
      <c r="F68" s="1063">
        <f>'Ambawang_OK Print'!I109</f>
        <v>168000</v>
      </c>
      <c r="G68" s="1063" t="s">
        <v>69</v>
      </c>
      <c r="H68" s="1063" t="s">
        <v>69</v>
      </c>
      <c r="I68" s="1053"/>
      <c r="K68" s="1888"/>
      <c r="L68" s="1064"/>
      <c r="M68" s="1064"/>
      <c r="N68" s="1110"/>
      <c r="O68" s="1062"/>
      <c r="P68" s="1074"/>
    </row>
    <row r="69" spans="1:16" ht="13.5" x14ac:dyDescent="0.25">
      <c r="A69" s="1897"/>
      <c r="B69" s="493">
        <v>22122</v>
      </c>
      <c r="C69" s="494" t="s">
        <v>951</v>
      </c>
      <c r="D69" s="934">
        <f>'Ambawang_OK Print'!O112</f>
        <v>1</v>
      </c>
      <c r="E69" s="1063">
        <f>'Ambawang_OK Print'!H112</f>
        <v>2</v>
      </c>
      <c r="F69" s="1063">
        <v>0</v>
      </c>
      <c r="G69" s="1119"/>
      <c r="H69" s="1082"/>
      <c r="I69" s="1053"/>
      <c r="K69" s="1888"/>
      <c r="L69" s="1064"/>
      <c r="M69" s="1064"/>
      <c r="N69" s="1110"/>
      <c r="O69" s="1062"/>
      <c r="P69" s="1074"/>
    </row>
    <row r="70" spans="1:16" ht="13.5" x14ac:dyDescent="0.25">
      <c r="A70" s="1897"/>
      <c r="B70" s="1898"/>
      <c r="C70" s="1899"/>
      <c r="D70" s="1042"/>
      <c r="E70" s="1129"/>
      <c r="F70" s="1129"/>
      <c r="G70" s="1900"/>
      <c r="H70" s="1901"/>
      <c r="I70" s="1899"/>
      <c r="K70" s="1885"/>
      <c r="L70" s="1064"/>
      <c r="M70" s="1064"/>
      <c r="N70" s="1110"/>
      <c r="O70" s="1062"/>
      <c r="P70" s="1074"/>
    </row>
    <row r="71" spans="1:16" s="1059" customFormat="1" ht="15.75" x14ac:dyDescent="0.25">
      <c r="A71" s="1067">
        <v>10</v>
      </c>
      <c r="B71" s="1071">
        <v>222</v>
      </c>
      <c r="C71" s="933" t="s">
        <v>1880</v>
      </c>
      <c r="D71" s="1117">
        <f>SUM(D72:D74)</f>
        <v>2</v>
      </c>
      <c r="E71" s="1090">
        <f>SUM(E72:E74)</f>
        <v>8</v>
      </c>
      <c r="F71" s="1090">
        <f>SUM(F72:F74)</f>
        <v>295000</v>
      </c>
      <c r="G71" s="1118"/>
      <c r="H71" s="1105"/>
      <c r="I71" s="1071"/>
      <c r="J71" s="1056"/>
      <c r="K71" s="1032"/>
      <c r="L71" s="1094"/>
      <c r="M71" s="1094"/>
      <c r="N71" s="1093"/>
      <c r="O71" s="1057"/>
      <c r="P71" s="1058"/>
    </row>
    <row r="72" spans="1:16" s="1059" customFormat="1" ht="13.5" x14ac:dyDescent="0.25">
      <c r="A72" s="1060"/>
      <c r="B72" s="493">
        <v>2223</v>
      </c>
      <c r="C72" s="494" t="s">
        <v>1882</v>
      </c>
      <c r="D72" s="934">
        <f>'Sungai Raya_OK Print'!O171+'Sungai Kakap_OK Print'!O80</f>
        <v>2</v>
      </c>
      <c r="E72" s="1063">
        <f>'Sungai Raya_OK Print'!H171+'Sungai Kakap_OK Print'!H80</f>
        <v>8</v>
      </c>
      <c r="F72" s="1063">
        <f>'Sungai Raya_OK Print'!I171+'Sungai Kakap_OK Print'!I80</f>
        <v>295000</v>
      </c>
      <c r="G72" s="1063">
        <f>'Sungai Raya_OK Print'!K172</f>
        <v>200</v>
      </c>
      <c r="H72" s="658" t="s">
        <v>1883</v>
      </c>
      <c r="I72" s="1053"/>
      <c r="J72" s="1056"/>
      <c r="K72" s="1032"/>
      <c r="L72" s="1094"/>
      <c r="M72" s="1094"/>
      <c r="N72" s="1093"/>
      <c r="O72" s="1057"/>
      <c r="P72" s="1058"/>
    </row>
    <row r="73" spans="1:16" s="1059" customFormat="1" ht="13.5" x14ac:dyDescent="0.25">
      <c r="A73" s="1060"/>
      <c r="B73" s="493">
        <v>22122</v>
      </c>
      <c r="C73" s="494" t="s">
        <v>951</v>
      </c>
      <c r="D73" s="934">
        <v>0</v>
      </c>
      <c r="E73" s="1063">
        <v>0</v>
      </c>
      <c r="F73" s="1063">
        <v>0</v>
      </c>
      <c r="G73" s="1119"/>
      <c r="H73" s="1082"/>
      <c r="I73" s="1053"/>
      <c r="J73" s="1056"/>
      <c r="K73" s="1032"/>
      <c r="L73" s="1094"/>
      <c r="M73" s="1094"/>
      <c r="N73" s="1093"/>
      <c r="O73" s="1057"/>
      <c r="P73" s="1058"/>
    </row>
    <row r="74" spans="1:16" ht="13.5" x14ac:dyDescent="0.25">
      <c r="A74" s="552"/>
      <c r="B74" s="500">
        <v>22292</v>
      </c>
      <c r="C74" s="1061" t="s">
        <v>425</v>
      </c>
      <c r="D74" s="934">
        <v>0</v>
      </c>
      <c r="E74" s="1063">
        <v>0</v>
      </c>
      <c r="F74" s="1063">
        <v>0</v>
      </c>
      <c r="G74" s="1063" t="s">
        <v>69</v>
      </c>
      <c r="H74" s="1063" t="s">
        <v>69</v>
      </c>
      <c r="I74" s="493"/>
      <c r="K74" s="1038"/>
      <c r="L74" s="1064"/>
      <c r="M74" s="1064"/>
      <c r="N74" s="1064"/>
      <c r="O74" s="1064"/>
      <c r="P74" s="1020"/>
    </row>
    <row r="75" spans="1:16" ht="13.5" x14ac:dyDescent="0.25">
      <c r="A75" s="552"/>
      <c r="B75" s="500"/>
      <c r="C75" s="1061"/>
      <c r="D75" s="934"/>
      <c r="E75" s="1063"/>
      <c r="F75" s="1063"/>
      <c r="G75" s="1063"/>
      <c r="H75" s="1063"/>
      <c r="I75" s="493"/>
      <c r="K75" s="1038"/>
      <c r="L75" s="1064"/>
      <c r="M75" s="1064"/>
      <c r="N75" s="1064"/>
      <c r="O75" s="1064"/>
      <c r="P75" s="1039"/>
    </row>
    <row r="76" spans="1:16" ht="13.5" x14ac:dyDescent="0.25">
      <c r="A76" s="1060">
        <v>11</v>
      </c>
      <c r="B76" s="1123">
        <v>23</v>
      </c>
      <c r="C76" s="1147" t="s">
        <v>1490</v>
      </c>
      <c r="D76" s="1120">
        <f>D77</f>
        <v>1</v>
      </c>
      <c r="E76" s="1120">
        <f>E77</f>
        <v>8</v>
      </c>
      <c r="F76" s="1120">
        <f>F77</f>
        <v>47220</v>
      </c>
      <c r="G76" s="1063"/>
      <c r="H76" s="1063"/>
      <c r="I76" s="493"/>
      <c r="K76" s="1038"/>
      <c r="L76" s="1064"/>
      <c r="M76" s="1064"/>
      <c r="N76" s="1064"/>
      <c r="O76" s="1064"/>
      <c r="P76" s="1039"/>
    </row>
    <row r="77" spans="1:16" ht="13.5" x14ac:dyDescent="0.25">
      <c r="A77" s="552"/>
      <c r="B77" s="500">
        <v>23951</v>
      </c>
      <c r="C77" s="1061" t="s">
        <v>1491</v>
      </c>
      <c r="D77" s="934">
        <f>'Sungai Raya_OK Print'!O175</f>
        <v>1</v>
      </c>
      <c r="E77" s="1063">
        <f>'Sungai Raya_OK Print'!H175</f>
        <v>8</v>
      </c>
      <c r="F77" s="1063">
        <f>'Sungai Raya_OK Print'!I175</f>
        <v>47220</v>
      </c>
      <c r="G77" s="1063" t="str">
        <f>'Sungai Raya_OK Print'!K175</f>
        <v>-</v>
      </c>
      <c r="H77" s="1063"/>
      <c r="I77" s="493"/>
      <c r="K77" s="1038">
        <v>1</v>
      </c>
      <c r="L77" s="1064"/>
      <c r="M77" s="1064"/>
      <c r="N77" s="1064"/>
      <c r="O77" s="1064"/>
      <c r="P77" s="1039"/>
    </row>
    <row r="78" spans="1:16" ht="13.5" x14ac:dyDescent="0.25">
      <c r="A78" s="552"/>
      <c r="B78" s="493"/>
      <c r="C78" s="494"/>
      <c r="D78" s="934"/>
      <c r="E78" s="1063"/>
      <c r="F78" s="1063"/>
      <c r="G78" s="1063"/>
      <c r="H78" s="1063"/>
      <c r="I78" s="493"/>
      <c r="K78" s="1038"/>
      <c r="L78" s="1064"/>
      <c r="M78" s="1064"/>
      <c r="N78" s="1064"/>
      <c r="O78" s="1064"/>
      <c r="P78" s="1020"/>
    </row>
    <row r="79" spans="1:16" ht="13.5" x14ac:dyDescent="0.25">
      <c r="A79" s="552"/>
      <c r="B79" s="493"/>
      <c r="C79" s="494"/>
      <c r="D79" s="934"/>
      <c r="E79" s="1063"/>
      <c r="F79" s="1063"/>
      <c r="G79" s="1063"/>
      <c r="H79" s="1063"/>
      <c r="I79" s="493"/>
      <c r="K79" s="1038"/>
      <c r="L79" s="1064"/>
      <c r="M79" s="1064"/>
      <c r="N79" s="1064"/>
      <c r="O79" s="1064"/>
      <c r="P79" s="1148"/>
    </row>
    <row r="80" spans="1:16" ht="13.5" x14ac:dyDescent="0.25">
      <c r="A80" s="1060">
        <v>12</v>
      </c>
      <c r="B80" s="1053">
        <v>25</v>
      </c>
      <c r="C80" s="677" t="s">
        <v>1355</v>
      </c>
      <c r="D80" s="1120">
        <f>D81</f>
        <v>12</v>
      </c>
      <c r="E80" s="1120">
        <f>E81</f>
        <v>29</v>
      </c>
      <c r="F80" s="1120">
        <f>F81</f>
        <v>1298259</v>
      </c>
      <c r="G80" s="1063"/>
      <c r="H80" s="1063"/>
      <c r="I80" s="493"/>
      <c r="K80" s="1038"/>
      <c r="L80" s="1064"/>
      <c r="M80" s="1064"/>
      <c r="N80" s="1064"/>
      <c r="O80" s="1064"/>
      <c r="P80" s="1020"/>
    </row>
    <row r="81" spans="1:16" ht="13.5" x14ac:dyDescent="0.25">
      <c r="A81" s="1075"/>
      <c r="B81" s="1121">
        <v>25111</v>
      </c>
      <c r="C81" s="1122" t="s">
        <v>974</v>
      </c>
      <c r="D81" s="959">
        <f>'Sungai Raya_OK Print'!O179+'Ambawang_OK Print'!O116</f>
        <v>12</v>
      </c>
      <c r="E81" s="1070">
        <f>'Sungai Raya_OK Print'!H179+'Ambawang_OK Print'!H116</f>
        <v>29</v>
      </c>
      <c r="F81" s="1070">
        <f>'Sungai Raya_OK Print'!I179</f>
        <v>1298259</v>
      </c>
      <c r="G81" s="1070">
        <f>'Sungai Raya_OK Print'!K179</f>
        <v>6120</v>
      </c>
      <c r="H81" s="1070" t="s">
        <v>69</v>
      </c>
      <c r="I81" s="1068"/>
      <c r="K81" s="1038"/>
      <c r="L81" s="1064"/>
      <c r="M81" s="1064"/>
      <c r="N81" s="1064"/>
      <c r="O81" s="1064"/>
      <c r="P81" s="1020"/>
    </row>
    <row r="82" spans="1:16" ht="13.5" x14ac:dyDescent="0.25">
      <c r="A82" s="552"/>
      <c r="B82" s="500"/>
      <c r="C82" s="501"/>
      <c r="D82" s="934"/>
      <c r="E82" s="1063"/>
      <c r="F82" s="1063"/>
      <c r="G82" s="1063"/>
      <c r="H82" s="1063"/>
      <c r="I82" s="493"/>
      <c r="K82" s="1038"/>
      <c r="L82" s="1064"/>
      <c r="M82" s="1064"/>
      <c r="N82" s="1064"/>
      <c r="O82" s="1064"/>
      <c r="P82" s="1020"/>
    </row>
    <row r="83" spans="1:16" ht="13.5" x14ac:dyDescent="0.25">
      <c r="A83" s="1060">
        <v>13</v>
      </c>
      <c r="B83" s="1123">
        <v>29</v>
      </c>
      <c r="C83" s="1124" t="s">
        <v>1394</v>
      </c>
      <c r="D83" s="1120">
        <f>SUM(D84:D85)</f>
        <v>2</v>
      </c>
      <c r="E83" s="1120">
        <f>SUM(E84:E85)</f>
        <v>4</v>
      </c>
      <c r="F83" s="1120">
        <f>SUM(F84:F85)</f>
        <v>200000</v>
      </c>
      <c r="G83" s="1120"/>
      <c r="H83" s="1063"/>
      <c r="I83" s="493"/>
      <c r="K83" s="1038"/>
      <c r="L83" s="1064"/>
      <c r="M83" s="1064"/>
      <c r="N83" s="1064"/>
      <c r="O83" s="1064"/>
      <c r="P83" s="1020"/>
    </row>
    <row r="84" spans="1:16" ht="25.5" x14ac:dyDescent="0.25">
      <c r="A84" s="552"/>
      <c r="B84" s="500">
        <v>29200</v>
      </c>
      <c r="C84" s="1125" t="s">
        <v>1441</v>
      </c>
      <c r="D84" s="934">
        <f>'Ambawang_OK Print'!O130</f>
        <v>1</v>
      </c>
      <c r="E84" s="934">
        <f>'Ambawang_OK Print'!H130</f>
        <v>2</v>
      </c>
      <c r="F84" s="934">
        <f>'Ambawang_OK Print'!I130</f>
        <v>100000</v>
      </c>
      <c r="G84" s="1063">
        <f>'Ambawang_OK Print'!K130</f>
        <v>12</v>
      </c>
      <c r="H84" s="658" t="s">
        <v>173</v>
      </c>
      <c r="I84" s="493"/>
      <c r="K84" s="1038"/>
      <c r="L84" s="1064"/>
      <c r="M84" s="1064"/>
      <c r="N84" s="1064"/>
      <c r="O84" s="1064"/>
      <c r="P84" s="1020"/>
    </row>
    <row r="85" spans="1:16" ht="24" customHeight="1" x14ac:dyDescent="0.25">
      <c r="A85" s="552"/>
      <c r="B85" s="500">
        <v>29300</v>
      </c>
      <c r="C85" s="1125" t="s">
        <v>1395</v>
      </c>
      <c r="D85" s="934">
        <f>'Sungai Raya_OK Print'!O189</f>
        <v>1</v>
      </c>
      <c r="E85" s="1063">
        <f>'Sungai Raya_OK Print'!H189</f>
        <v>2</v>
      </c>
      <c r="F85" s="1063">
        <f>'Sungai Raya_OK Print'!I189</f>
        <v>100000</v>
      </c>
      <c r="G85" s="1063">
        <f>'Sungai Raya_OK Print'!K190</f>
        <v>150</v>
      </c>
      <c r="H85" s="658" t="s">
        <v>173</v>
      </c>
      <c r="I85" s="493"/>
      <c r="K85" s="1038"/>
      <c r="L85" s="1064"/>
      <c r="M85" s="1064"/>
      <c r="N85" s="1064"/>
      <c r="O85" s="1064"/>
      <c r="P85" s="1020"/>
    </row>
    <row r="86" spans="1:16" ht="13.5" customHeight="1" x14ac:dyDescent="0.25">
      <c r="A86" s="1075"/>
      <c r="B86" s="1121"/>
      <c r="C86" s="1149"/>
      <c r="D86" s="959"/>
      <c r="E86" s="1070"/>
      <c r="F86" s="1070"/>
      <c r="G86" s="1070"/>
      <c r="H86" s="1076"/>
      <c r="I86" s="1068"/>
      <c r="K86" s="1038"/>
      <c r="L86" s="1064"/>
      <c r="M86" s="1064"/>
      <c r="N86" s="1064"/>
      <c r="O86" s="1064"/>
      <c r="P86" s="1148"/>
    </row>
    <row r="87" spans="1:16" ht="13.5" customHeight="1" x14ac:dyDescent="0.25">
      <c r="A87" s="1067">
        <v>14</v>
      </c>
      <c r="B87" s="1150">
        <v>30</v>
      </c>
      <c r="C87" s="1151" t="s">
        <v>1455</v>
      </c>
      <c r="D87" s="1117">
        <f>D88</f>
        <v>0</v>
      </c>
      <c r="E87" s="1117">
        <f>E88</f>
        <v>0</v>
      </c>
      <c r="F87" s="1117">
        <f>F88</f>
        <v>0</v>
      </c>
      <c r="G87" s="1152"/>
      <c r="H87" s="1153" t="str">
        <f>H88</f>
        <v>Buah</v>
      </c>
      <c r="I87" s="1068"/>
      <c r="K87" s="1038"/>
      <c r="L87" s="1064"/>
      <c r="M87" s="1064"/>
      <c r="N87" s="1064"/>
      <c r="O87" s="1064"/>
      <c r="P87" s="1148"/>
    </row>
    <row r="88" spans="1:16" ht="13.5" customHeight="1" x14ac:dyDescent="0.25">
      <c r="A88" s="1075"/>
      <c r="B88" s="1121">
        <v>30111</v>
      </c>
      <c r="C88" s="1149" t="s">
        <v>1456</v>
      </c>
      <c r="D88" s="959">
        <v>0</v>
      </c>
      <c r="E88" s="1070">
        <v>0</v>
      </c>
      <c r="F88" s="1070">
        <v>0</v>
      </c>
      <c r="G88" s="1070">
        <v>0</v>
      </c>
      <c r="H88" s="658" t="s">
        <v>173</v>
      </c>
      <c r="I88" s="1068"/>
      <c r="K88" s="1038"/>
      <c r="L88" s="1064"/>
      <c r="M88" s="1064"/>
      <c r="N88" s="1064"/>
      <c r="O88" s="1064"/>
      <c r="P88" s="1148"/>
    </row>
    <row r="89" spans="1:16" ht="13.5" x14ac:dyDescent="0.25">
      <c r="A89" s="1075"/>
      <c r="B89" s="1068"/>
      <c r="C89" s="1068"/>
      <c r="D89" s="1068"/>
      <c r="E89" s="1076"/>
      <c r="F89" s="1077"/>
      <c r="G89" s="1076"/>
      <c r="H89" s="1076"/>
      <c r="I89" s="1068"/>
      <c r="K89" s="1020"/>
      <c r="L89" s="1062"/>
      <c r="M89" s="1078"/>
      <c r="N89" s="1062"/>
      <c r="O89" s="1062"/>
      <c r="P89" s="1020"/>
    </row>
    <row r="90" spans="1:16" s="1059" customFormat="1" ht="13.5" x14ac:dyDescent="0.25">
      <c r="A90" s="1060">
        <v>15</v>
      </c>
      <c r="B90" s="1053">
        <v>31</v>
      </c>
      <c r="C90" s="1054" t="s">
        <v>412</v>
      </c>
      <c r="D90" s="1055">
        <f>D91</f>
        <v>24</v>
      </c>
      <c r="E90" s="1055">
        <f>E91</f>
        <v>83</v>
      </c>
      <c r="F90" s="1055">
        <f>F91</f>
        <v>602348</v>
      </c>
      <c r="G90" s="1055"/>
      <c r="H90" s="1082" t="s">
        <v>68</v>
      </c>
      <c r="I90" s="1072"/>
      <c r="J90" s="1056"/>
      <c r="K90" s="1032"/>
      <c r="L90" s="1094"/>
      <c r="M90" s="1094"/>
      <c r="N90" s="1094"/>
      <c r="O90" s="1057"/>
      <c r="P90" s="1074"/>
    </row>
    <row r="91" spans="1:16" ht="13.5" x14ac:dyDescent="0.25">
      <c r="A91" s="552"/>
      <c r="B91" s="493">
        <v>31001</v>
      </c>
      <c r="C91" s="494" t="s">
        <v>426</v>
      </c>
      <c r="D91" s="934">
        <f>'Sungai Raya_OK Print'!O196+'Rasau Jaya_OK'!P166+'Sungai Kakap_OK Print'!O84+'Ambawang_OK Print'!O134</f>
        <v>24</v>
      </c>
      <c r="E91" s="1063">
        <f>'Sungai Raya_OK Print'!H196+'Rasau Jaya_OK'!H166+'Sungai Kakap_OK Print'!H84+'Ambawang_OK Print'!H134</f>
        <v>83</v>
      </c>
      <c r="F91" s="1063">
        <f>'Sungai Raya_OK Print'!I196+'Rasau Jaya_OK'!I166+'Sungai Kakap_OK Print'!I84+'Ambawang_OK Print'!I134</f>
        <v>602348</v>
      </c>
      <c r="G91" s="1063">
        <f>'Sungai Raya_OK Print'!K196+'Sungai Kakap_OK Print'!K84+'Ambawang_OK Print'!K134</f>
        <v>11620</v>
      </c>
      <c r="H91" s="1063" t="s">
        <v>68</v>
      </c>
      <c r="I91" s="493"/>
      <c r="K91" s="1603">
        <v>1</v>
      </c>
      <c r="L91" s="1064">
        <v>2</v>
      </c>
      <c r="M91" s="1064"/>
      <c r="N91" s="1064"/>
      <c r="O91" s="1064"/>
      <c r="P91" s="1020"/>
    </row>
    <row r="92" spans="1:16" ht="13.5" x14ac:dyDescent="0.25">
      <c r="A92" s="552"/>
      <c r="B92" s="493"/>
      <c r="C92" s="493"/>
      <c r="D92" s="493"/>
      <c r="E92" s="658"/>
      <c r="F92" s="503"/>
      <c r="G92" s="658"/>
      <c r="H92" s="658"/>
      <c r="I92" s="493"/>
      <c r="K92" s="1020"/>
      <c r="L92" s="1062"/>
      <c r="M92" s="1078"/>
      <c r="N92" s="1062"/>
      <c r="O92" s="1062"/>
      <c r="P92" s="1020"/>
    </row>
    <row r="93" spans="1:16" s="1059" customFormat="1" ht="13.5" x14ac:dyDescent="0.25">
      <c r="A93" s="1060">
        <v>16</v>
      </c>
      <c r="B93" s="1053">
        <v>32</v>
      </c>
      <c r="C93" s="1072" t="s">
        <v>413</v>
      </c>
      <c r="D93" s="1055">
        <f>SUM(D94:D95)</f>
        <v>25</v>
      </c>
      <c r="E93" s="1055">
        <f>SUM(E94:E95)</f>
        <v>50</v>
      </c>
      <c r="F93" s="1055">
        <f>SUM(F94:F95)</f>
        <v>97138</v>
      </c>
      <c r="G93" s="1055"/>
      <c r="H93" s="1102"/>
      <c r="I93" s="1053"/>
      <c r="J93" s="1056"/>
      <c r="K93" s="1032"/>
      <c r="L93" s="1094"/>
      <c r="M93" s="1094"/>
      <c r="N93" s="1094"/>
      <c r="O93" s="1094"/>
      <c r="P93" s="1058"/>
    </row>
    <row r="94" spans="1:16" ht="13.5" x14ac:dyDescent="0.25">
      <c r="A94" s="552"/>
      <c r="B94" s="493">
        <v>32402</v>
      </c>
      <c r="C94" s="494" t="s">
        <v>438</v>
      </c>
      <c r="D94" s="934">
        <f>'Sungai Raya_OK Print'!O205</f>
        <v>1</v>
      </c>
      <c r="E94" s="1063">
        <f>'Sungai Raya_OK Print'!H205</f>
        <v>4</v>
      </c>
      <c r="F94" s="1063">
        <f>'Sungai Raya_OK Print'!I205</f>
        <v>2228</v>
      </c>
      <c r="G94" s="1063">
        <f>'Sungai Raya_OK Print'!K205</f>
        <v>1152</v>
      </c>
      <c r="H94" s="1063" t="s">
        <v>68</v>
      </c>
      <c r="I94" s="493"/>
      <c r="K94" s="1038"/>
      <c r="L94" s="1064"/>
      <c r="M94" s="1064"/>
      <c r="N94" s="1064"/>
      <c r="O94" s="1064"/>
      <c r="P94" s="1020"/>
    </row>
    <row r="95" spans="1:16" ht="13.5" x14ac:dyDescent="0.25">
      <c r="A95" s="552"/>
      <c r="B95" s="493">
        <v>32903</v>
      </c>
      <c r="C95" s="494" t="s">
        <v>427</v>
      </c>
      <c r="D95" s="934">
        <f>'Sungai Raya_OK Print'!O208+'Rasau Jaya_OK'!P189+'Sungai Kakap_OK Print'!O93+'Batu Ampar_OK Print'!O48+'Teluk Pakedai_OK Print'!O45+'Kubu OK Print'!O21</f>
        <v>24</v>
      </c>
      <c r="E95" s="1063">
        <f>'Sungai Raya_OK Print'!H208+'Rasau Jaya_OK'!H189+'Sungai Kakap_OK Print'!H93+'Batu Ampar_OK Print'!H47+'Teluk Pakedai_OK Print'!H45+'Kubu OK Print'!H21</f>
        <v>46</v>
      </c>
      <c r="F95" s="1126">
        <f>'Sungai Raya_OK Print'!I208+'Rasau Jaya_OK'!I189+'Sungai Kakap_OK Print'!I93+'Teluk Pakedai_OK Print'!I45</f>
        <v>94910</v>
      </c>
      <c r="G95" s="1063">
        <f>'Sungai Raya_OK Print'!K208+'Batu Ampar_OK Print'!K48+'Teluk Pakedai_OK Print'!K45+'Kubu OK Print'!K21</f>
        <v>12000</v>
      </c>
      <c r="H95" s="658" t="s">
        <v>68</v>
      </c>
      <c r="I95" s="493"/>
      <c r="K95" s="1038"/>
      <c r="L95" s="1064"/>
      <c r="M95" s="1108"/>
      <c r="N95" s="1064"/>
      <c r="O95" s="1064"/>
      <c r="P95" s="1020"/>
    </row>
    <row r="96" spans="1:16" ht="13.5" x14ac:dyDescent="0.25">
      <c r="A96" s="1127"/>
      <c r="B96" s="1042"/>
      <c r="C96" s="495"/>
      <c r="D96" s="1128"/>
      <c r="E96" s="1129"/>
      <c r="F96" s="1130"/>
      <c r="G96" s="1129"/>
      <c r="H96" s="1129"/>
      <c r="I96" s="1042"/>
      <c r="K96" s="1038"/>
      <c r="L96" s="1064"/>
      <c r="M96" s="1108"/>
      <c r="N96" s="1064"/>
      <c r="O96" s="1064"/>
      <c r="P96" s="1020"/>
    </row>
    <row r="97" spans="1:16" s="1059" customFormat="1" ht="13.5" x14ac:dyDescent="0.25">
      <c r="A97" s="1060">
        <v>17</v>
      </c>
      <c r="B97" s="1053">
        <v>33</v>
      </c>
      <c r="C97" s="677" t="s">
        <v>1465</v>
      </c>
      <c r="D97" s="1055">
        <f>SUM(D98:D98)</f>
        <v>3</v>
      </c>
      <c r="E97" s="1055">
        <f>SUM(E98:E98)</f>
        <v>30</v>
      </c>
      <c r="F97" s="1055">
        <f>SUM(F98:F98)</f>
        <v>438745</v>
      </c>
      <c r="G97" s="1055"/>
      <c r="H97" s="1102"/>
      <c r="I97" s="1053"/>
      <c r="J97" s="1056"/>
      <c r="K97" s="1032"/>
      <c r="L97" s="1094"/>
      <c r="M97" s="1094"/>
      <c r="N97" s="1094"/>
      <c r="O97" s="1094"/>
      <c r="P97" s="1058"/>
    </row>
    <row r="98" spans="1:16" ht="13.5" x14ac:dyDescent="0.25">
      <c r="A98" s="552"/>
      <c r="B98" s="493">
        <v>33119</v>
      </c>
      <c r="C98" s="494" t="s">
        <v>1466</v>
      </c>
      <c r="D98" s="934">
        <f>'Sungai Raya_OK Print'!O224+'Ambawang_OK Print'!O139</f>
        <v>3</v>
      </c>
      <c r="E98" s="1063">
        <f>'Sungai Raya_OK Print'!H224+'Ambawang_OK Print'!H139</f>
        <v>30</v>
      </c>
      <c r="F98" s="1063">
        <f>'Sungai Raya_OK Print'!I224+'Ambawang_OK Print'!I139</f>
        <v>438745</v>
      </c>
      <c r="G98" s="1063">
        <f>'Sungai Raya_OK Print'!K224</f>
        <v>1400</v>
      </c>
      <c r="H98" s="658" t="s">
        <v>1484</v>
      </c>
      <c r="I98" s="493"/>
      <c r="K98" s="1038"/>
      <c r="L98" s="1064"/>
      <c r="M98" s="1064"/>
      <c r="N98" s="1064"/>
      <c r="O98" s="1064"/>
      <c r="P98" s="1020"/>
    </row>
    <row r="99" spans="1:16" ht="13.5" x14ac:dyDescent="0.25">
      <c r="A99" s="1131"/>
      <c r="B99" s="1132"/>
      <c r="C99" s="1133"/>
      <c r="D99" s="1045"/>
      <c r="E99" s="1134"/>
      <c r="F99" s="1134"/>
      <c r="G99" s="1135"/>
      <c r="H99" s="1136"/>
      <c r="I99" s="1133"/>
      <c r="K99" s="1020"/>
      <c r="L99" s="1064"/>
      <c r="M99" s="1064"/>
      <c r="N99" s="1110"/>
      <c r="O99" s="1137"/>
      <c r="P99" s="1074"/>
    </row>
    <row r="100" spans="1:16" s="1059" customFormat="1" ht="14.1" customHeight="1" thickBot="1" x14ac:dyDescent="0.3">
      <c r="A100" s="2038" t="s">
        <v>15</v>
      </c>
      <c r="B100" s="2039"/>
      <c r="C100" s="2039"/>
      <c r="D100" s="1138">
        <f>D12+D34+D39+D42+D45+D48+D51+D60+D63+D71+D76+D80+D87+D90+D93+D83+D97+D67</f>
        <v>485</v>
      </c>
      <c r="E100" s="1138">
        <f>E12+E34+E39+E42+E45+E48+E51+E60+E63+E71+E76+E80+E87+E90+E93+E83+E97+E67</f>
        <v>1532</v>
      </c>
      <c r="F100" s="1138">
        <f>F12+F34+F39+F42+F45+F48+F51+F60+F63+F71+F76+F80+F87+F90+F93+F83+F97+F67</f>
        <v>10724351</v>
      </c>
      <c r="G100" s="1664"/>
      <c r="H100" s="1139"/>
      <c r="I100" s="1140"/>
      <c r="J100" s="1056"/>
      <c r="K100" s="1032"/>
      <c r="L100" s="1057"/>
      <c r="M100" s="1057"/>
      <c r="N100" s="1074"/>
      <c r="O100" s="1074"/>
      <c r="P100" s="1058"/>
    </row>
    <row r="101" spans="1:16" ht="13.5" thickTop="1" x14ac:dyDescent="0.25"/>
    <row r="109" spans="1:16" s="1019" customFormat="1" x14ac:dyDescent="0.25">
      <c r="A109" s="1146"/>
      <c r="B109" s="1144"/>
      <c r="D109" s="1144"/>
      <c r="E109" s="1144"/>
      <c r="F109" s="1145"/>
      <c r="I109" s="1144"/>
      <c r="K109" s="1144"/>
      <c r="L109" s="1144"/>
      <c r="M109" s="1145"/>
      <c r="P109" s="1144"/>
    </row>
    <row r="110" spans="1:16" s="1019" customFormat="1" x14ac:dyDescent="0.25">
      <c r="A110" s="1146"/>
      <c r="B110" s="1144"/>
      <c r="D110" s="1144"/>
      <c r="E110" s="1144"/>
      <c r="F110" s="1145"/>
      <c r="I110" s="1144"/>
      <c r="K110" s="1144"/>
      <c r="L110" s="1144"/>
      <c r="M110" s="1145"/>
      <c r="P110" s="1144"/>
    </row>
    <row r="111" spans="1:16" s="1019" customFormat="1" x14ac:dyDescent="0.25">
      <c r="A111" s="1146"/>
      <c r="B111" s="1144"/>
      <c r="D111" s="1144"/>
      <c r="E111" s="1144"/>
      <c r="F111" s="1145"/>
      <c r="I111" s="1144"/>
      <c r="K111" s="1144"/>
      <c r="L111" s="1144"/>
      <c r="M111" s="1145"/>
      <c r="P111" s="1144"/>
    </row>
    <row r="112" spans="1:16" s="1019" customFormat="1" x14ac:dyDescent="0.25">
      <c r="A112" s="1146"/>
      <c r="B112" s="1144"/>
      <c r="D112" s="1144"/>
      <c r="E112" s="1144"/>
      <c r="F112" s="1145"/>
      <c r="I112" s="1144"/>
      <c r="K112" s="1144"/>
      <c r="L112" s="1144"/>
      <c r="M112" s="1145"/>
      <c r="P112" s="1144"/>
    </row>
    <row r="113" spans="1:16" s="1019" customFormat="1" x14ac:dyDescent="0.25">
      <c r="A113" s="1146"/>
      <c r="B113" s="1144"/>
      <c r="D113" s="1144"/>
      <c r="E113" s="1144"/>
      <c r="F113" s="1145"/>
      <c r="I113" s="1144"/>
      <c r="K113" s="1144"/>
      <c r="L113" s="1144"/>
      <c r="M113" s="1145"/>
      <c r="P113" s="1144"/>
    </row>
    <row r="114" spans="1:16" s="1019" customFormat="1" x14ac:dyDescent="0.25">
      <c r="A114" s="1146"/>
      <c r="B114" s="1144"/>
      <c r="D114" s="1144"/>
      <c r="E114" s="1144"/>
      <c r="F114" s="1145"/>
      <c r="I114" s="1144"/>
      <c r="K114" s="1144"/>
      <c r="L114" s="1144"/>
      <c r="M114" s="1145"/>
      <c r="P114" s="1144"/>
    </row>
    <row r="115" spans="1:16" s="1019" customFormat="1" x14ac:dyDescent="0.25">
      <c r="A115" s="1146"/>
      <c r="B115" s="1144"/>
      <c r="D115" s="1144"/>
      <c r="E115" s="1144"/>
      <c r="F115" s="1145"/>
      <c r="I115" s="1144"/>
      <c r="K115" s="1144"/>
      <c r="L115" s="1144"/>
      <c r="M115" s="1145"/>
      <c r="P115" s="1144"/>
    </row>
    <row r="116" spans="1:16" s="1019" customFormat="1" x14ac:dyDescent="0.25">
      <c r="A116" s="1146"/>
      <c r="B116" s="1144"/>
      <c r="D116" s="1144"/>
      <c r="E116" s="1144"/>
      <c r="F116" s="1145"/>
      <c r="I116" s="1144"/>
      <c r="K116" s="1144"/>
      <c r="L116" s="1144"/>
      <c r="M116" s="1145"/>
      <c r="P116" s="1144"/>
    </row>
    <row r="117" spans="1:16" s="1019" customFormat="1" x14ac:dyDescent="0.25">
      <c r="A117" s="1146"/>
      <c r="B117" s="1144"/>
      <c r="D117" s="1144"/>
      <c r="E117" s="1144"/>
      <c r="F117" s="1145"/>
      <c r="I117" s="1144"/>
      <c r="K117" s="1144"/>
      <c r="L117" s="1144"/>
      <c r="M117" s="1145"/>
      <c r="P117" s="1144"/>
    </row>
    <row r="118" spans="1:16" s="1019" customFormat="1" x14ac:dyDescent="0.25">
      <c r="A118" s="1146"/>
      <c r="B118" s="1144"/>
      <c r="D118" s="1144"/>
      <c r="E118" s="1144"/>
      <c r="F118" s="1145"/>
      <c r="I118" s="1144"/>
      <c r="K118" s="1144"/>
      <c r="L118" s="1144"/>
      <c r="M118" s="1145"/>
      <c r="P118" s="1144"/>
    </row>
    <row r="119" spans="1:16" s="1019" customFormat="1" x14ac:dyDescent="0.25">
      <c r="A119" s="1146"/>
      <c r="B119" s="1144"/>
      <c r="D119" s="1144"/>
      <c r="E119" s="1144"/>
      <c r="F119" s="1145"/>
      <c r="I119" s="1144"/>
      <c r="K119" s="1144"/>
      <c r="L119" s="1144"/>
      <c r="M119" s="1145"/>
      <c r="P119" s="1144"/>
    </row>
    <row r="120" spans="1:16" s="1019" customFormat="1" x14ac:dyDescent="0.25">
      <c r="A120" s="1146"/>
      <c r="B120" s="1144"/>
      <c r="D120" s="1144"/>
      <c r="E120" s="1144"/>
      <c r="F120" s="1145"/>
      <c r="I120" s="1144"/>
      <c r="K120" s="1144"/>
      <c r="L120" s="1144"/>
      <c r="M120" s="1145"/>
      <c r="P120" s="1144"/>
    </row>
    <row r="121" spans="1:16" s="1019" customFormat="1" x14ac:dyDescent="0.25">
      <c r="A121" s="1146"/>
      <c r="B121" s="1144"/>
      <c r="D121" s="1144"/>
      <c r="E121" s="1144"/>
      <c r="F121" s="1145"/>
      <c r="I121" s="1144"/>
      <c r="K121" s="1144"/>
      <c r="L121" s="1144"/>
      <c r="M121" s="1145"/>
      <c r="P121" s="1144"/>
    </row>
    <row r="122" spans="1:16" s="1019" customFormat="1" x14ac:dyDescent="0.25">
      <c r="A122" s="1146"/>
      <c r="B122" s="1144"/>
      <c r="D122" s="1144"/>
      <c r="E122" s="1144"/>
      <c r="F122" s="1145"/>
      <c r="I122" s="1144"/>
      <c r="K122" s="1144"/>
      <c r="L122" s="1144"/>
      <c r="M122" s="1145"/>
      <c r="P122" s="1144"/>
    </row>
    <row r="123" spans="1:16" s="1019" customFormat="1" x14ac:dyDescent="0.25">
      <c r="A123" s="1146"/>
      <c r="B123" s="1144"/>
      <c r="D123" s="1144"/>
      <c r="E123" s="1144"/>
      <c r="F123" s="1145"/>
      <c r="I123" s="1144"/>
      <c r="K123" s="1144"/>
      <c r="L123" s="1144"/>
      <c r="M123" s="1145"/>
      <c r="P123" s="1144"/>
    </row>
    <row r="124" spans="1:16" s="1019" customFormat="1" x14ac:dyDescent="0.25">
      <c r="A124" s="1146"/>
      <c r="B124" s="1144"/>
      <c r="D124" s="1144"/>
      <c r="E124" s="1144"/>
      <c r="F124" s="1145"/>
      <c r="I124" s="1144"/>
      <c r="K124" s="1144"/>
      <c r="L124" s="1144"/>
      <c r="M124" s="1145"/>
      <c r="P124" s="1144"/>
    </row>
    <row r="125" spans="1:16" s="1019" customFormat="1" x14ac:dyDescent="0.25">
      <c r="A125" s="1146"/>
      <c r="B125" s="1144"/>
      <c r="D125" s="1144"/>
      <c r="E125" s="1144"/>
      <c r="F125" s="1145"/>
      <c r="I125" s="1144"/>
      <c r="K125" s="1144"/>
      <c r="L125" s="1144"/>
      <c r="M125" s="1145"/>
      <c r="P125" s="1144"/>
    </row>
    <row r="126" spans="1:16" s="1019" customFormat="1" x14ac:dyDescent="0.25">
      <c r="A126" s="1146"/>
      <c r="B126" s="1144"/>
      <c r="D126" s="1144"/>
      <c r="E126" s="1144"/>
      <c r="F126" s="1145"/>
      <c r="I126" s="1144"/>
      <c r="K126" s="1144"/>
      <c r="L126" s="1144"/>
      <c r="M126" s="1145"/>
      <c r="P126" s="1144"/>
    </row>
    <row r="127" spans="1:16" s="1019" customFormat="1" x14ac:dyDescent="0.25">
      <c r="A127" s="1146"/>
      <c r="B127" s="1144"/>
      <c r="D127" s="1144"/>
      <c r="E127" s="1144"/>
      <c r="F127" s="1145"/>
      <c r="I127" s="1144"/>
      <c r="K127" s="1144"/>
      <c r="L127" s="1144"/>
      <c r="M127" s="1145"/>
      <c r="P127" s="1144"/>
    </row>
    <row r="128" spans="1:16" s="1019" customFormat="1" x14ac:dyDescent="0.25">
      <c r="A128" s="1146"/>
      <c r="B128" s="1144"/>
      <c r="D128" s="1144"/>
      <c r="E128" s="1144"/>
      <c r="F128" s="1145"/>
      <c r="I128" s="1144"/>
      <c r="K128" s="1144"/>
      <c r="L128" s="1144"/>
      <c r="M128" s="1145"/>
      <c r="P128" s="1144"/>
    </row>
    <row r="129" spans="1:16" s="1019" customFormat="1" x14ac:dyDescent="0.25">
      <c r="A129" s="1146"/>
      <c r="B129" s="1144"/>
      <c r="D129" s="1144"/>
      <c r="E129" s="1144"/>
      <c r="F129" s="1145"/>
      <c r="I129" s="1144"/>
      <c r="K129" s="1144"/>
      <c r="L129" s="1144"/>
      <c r="M129" s="1145"/>
      <c r="P129" s="1144"/>
    </row>
    <row r="130" spans="1:16" s="1019" customFormat="1" x14ac:dyDescent="0.25">
      <c r="A130" s="1146"/>
      <c r="B130" s="1144"/>
      <c r="D130" s="1144"/>
      <c r="E130" s="1144"/>
      <c r="F130" s="1145"/>
      <c r="I130" s="1144"/>
      <c r="K130" s="1144"/>
      <c r="L130" s="1144"/>
      <c r="M130" s="1145"/>
      <c r="P130" s="1144"/>
    </row>
    <row r="131" spans="1:16" s="1019" customFormat="1" x14ac:dyDescent="0.25">
      <c r="A131" s="1146"/>
      <c r="B131" s="1144"/>
      <c r="D131" s="1144"/>
      <c r="E131" s="1144"/>
      <c r="F131" s="1145"/>
      <c r="I131" s="1144"/>
      <c r="K131" s="1144"/>
      <c r="L131" s="1144"/>
      <c r="M131" s="1145"/>
      <c r="P131" s="1144"/>
    </row>
    <row r="132" spans="1:16" s="1019" customFormat="1" x14ac:dyDescent="0.25">
      <c r="A132" s="1146"/>
      <c r="B132" s="1144"/>
      <c r="D132" s="1144"/>
      <c r="E132" s="1144"/>
      <c r="F132" s="1145"/>
      <c r="I132" s="1144"/>
      <c r="K132" s="1144"/>
      <c r="L132" s="1144"/>
      <c r="M132" s="1145"/>
      <c r="P132" s="1144"/>
    </row>
    <row r="133" spans="1:16" s="1019" customFormat="1" x14ac:dyDescent="0.25">
      <c r="A133" s="1146"/>
      <c r="B133" s="1144"/>
      <c r="D133" s="1144"/>
      <c r="E133" s="1144"/>
      <c r="F133" s="1145"/>
      <c r="I133" s="1144"/>
      <c r="K133" s="1144"/>
      <c r="L133" s="1144"/>
      <c r="M133" s="1145"/>
      <c r="P133" s="1144"/>
    </row>
    <row r="134" spans="1:16" s="1019" customFormat="1" x14ac:dyDescent="0.25">
      <c r="A134" s="1146"/>
      <c r="B134" s="1144"/>
      <c r="D134" s="1144"/>
      <c r="E134" s="1144"/>
      <c r="F134" s="1145"/>
      <c r="I134" s="1144"/>
      <c r="K134" s="1144"/>
      <c r="L134" s="1144"/>
      <c r="M134" s="1145"/>
      <c r="P134" s="1144"/>
    </row>
    <row r="135" spans="1:16" s="1019" customFormat="1" x14ac:dyDescent="0.25">
      <c r="A135" s="1146"/>
      <c r="B135" s="1144"/>
      <c r="D135" s="1144"/>
      <c r="E135" s="1144"/>
      <c r="F135" s="1145"/>
      <c r="I135" s="1144"/>
      <c r="K135" s="1144"/>
      <c r="L135" s="1144"/>
      <c r="M135" s="1145"/>
      <c r="P135" s="1144"/>
    </row>
    <row r="136" spans="1:16" s="1019" customFormat="1" x14ac:dyDescent="0.25">
      <c r="A136" s="1146"/>
      <c r="B136" s="1144"/>
      <c r="D136" s="1144"/>
      <c r="E136" s="1144"/>
      <c r="F136" s="1145"/>
      <c r="I136" s="1144"/>
      <c r="K136" s="1144"/>
      <c r="L136" s="1144"/>
      <c r="M136" s="1145"/>
      <c r="P136" s="1144"/>
    </row>
    <row r="137" spans="1:16" s="1019" customFormat="1" x14ac:dyDescent="0.25">
      <c r="A137" s="1146"/>
      <c r="B137" s="1144"/>
      <c r="D137" s="1144"/>
      <c r="E137" s="1144"/>
      <c r="F137" s="1145"/>
      <c r="I137" s="1144"/>
      <c r="K137" s="1144"/>
      <c r="L137" s="1144"/>
      <c r="M137" s="1145"/>
      <c r="P137" s="1144"/>
    </row>
    <row r="138" spans="1:16" s="1019" customFormat="1" x14ac:dyDescent="0.25">
      <c r="A138" s="1146"/>
      <c r="B138" s="1144"/>
      <c r="D138" s="1144"/>
      <c r="E138" s="1144"/>
      <c r="F138" s="1145"/>
      <c r="I138" s="1144"/>
      <c r="K138" s="1144"/>
      <c r="L138" s="1144"/>
      <c r="M138" s="1145"/>
      <c r="P138" s="1144"/>
    </row>
    <row r="139" spans="1:16" s="1019" customFormat="1" x14ac:dyDescent="0.25">
      <c r="A139" s="1146"/>
      <c r="B139" s="1144"/>
      <c r="D139" s="1144"/>
      <c r="E139" s="1144"/>
      <c r="F139" s="1145"/>
      <c r="I139" s="1144"/>
      <c r="K139" s="1144"/>
      <c r="L139" s="1144"/>
      <c r="M139" s="1145"/>
      <c r="P139" s="1144"/>
    </row>
    <row r="140" spans="1:16" s="1019" customFormat="1" x14ac:dyDescent="0.25">
      <c r="A140" s="1146"/>
      <c r="B140" s="1144"/>
      <c r="D140" s="1144"/>
      <c r="E140" s="1144"/>
      <c r="F140" s="1145"/>
      <c r="I140" s="1144"/>
      <c r="K140" s="1144"/>
      <c r="L140" s="1144"/>
      <c r="M140" s="1145"/>
      <c r="P140" s="1144"/>
    </row>
    <row r="141" spans="1:16" s="1019" customFormat="1" x14ac:dyDescent="0.25">
      <c r="A141" s="1146"/>
      <c r="B141" s="1144"/>
      <c r="D141" s="1144"/>
      <c r="E141" s="1144"/>
      <c r="F141" s="1145"/>
      <c r="I141" s="1144"/>
      <c r="K141" s="1144"/>
      <c r="L141" s="1144"/>
      <c r="M141" s="1145"/>
      <c r="P141" s="1144"/>
    </row>
    <row r="142" spans="1:16" s="1019" customFormat="1" x14ac:dyDescent="0.25">
      <c r="A142" s="1146"/>
      <c r="B142" s="1144"/>
      <c r="D142" s="1144"/>
      <c r="E142" s="1144"/>
      <c r="F142" s="1145"/>
      <c r="I142" s="1144"/>
      <c r="K142" s="1144"/>
      <c r="L142" s="1144"/>
      <c r="M142" s="1145"/>
      <c r="P142" s="1144"/>
    </row>
    <row r="143" spans="1:16" s="1019" customFormat="1" x14ac:dyDescent="0.25">
      <c r="A143" s="1146"/>
      <c r="B143" s="1144"/>
      <c r="D143" s="1144"/>
      <c r="E143" s="1144"/>
      <c r="F143" s="1145"/>
      <c r="I143" s="1144"/>
      <c r="K143" s="1144"/>
      <c r="L143" s="1144"/>
      <c r="M143" s="1145"/>
      <c r="P143" s="1144"/>
    </row>
    <row r="144" spans="1:16" s="1019" customFormat="1" x14ac:dyDescent="0.25">
      <c r="A144" s="1146"/>
      <c r="B144" s="1144"/>
      <c r="D144" s="1144"/>
      <c r="E144" s="1144"/>
      <c r="F144" s="1145"/>
      <c r="I144" s="1144"/>
      <c r="K144" s="1144"/>
      <c r="L144" s="1144"/>
      <c r="M144" s="1145"/>
      <c r="P144" s="1144"/>
    </row>
    <row r="145" spans="1:16" s="1019" customFormat="1" x14ac:dyDescent="0.25">
      <c r="A145" s="1146"/>
      <c r="B145" s="1144"/>
      <c r="D145" s="1144"/>
      <c r="E145" s="1144"/>
      <c r="F145" s="1145"/>
      <c r="I145" s="1144"/>
      <c r="K145" s="1144"/>
      <c r="L145" s="1144"/>
      <c r="M145" s="1145"/>
      <c r="P145" s="1144"/>
    </row>
    <row r="146" spans="1:16" s="1019" customFormat="1" x14ac:dyDescent="0.25">
      <c r="A146" s="1146"/>
      <c r="B146" s="1144"/>
      <c r="D146" s="1144"/>
      <c r="E146" s="1144"/>
      <c r="F146" s="1145"/>
      <c r="I146" s="1144"/>
      <c r="K146" s="1144"/>
      <c r="L146" s="1144"/>
      <c r="M146" s="1145"/>
      <c r="P146" s="1144"/>
    </row>
    <row r="147" spans="1:16" s="1019" customFormat="1" x14ac:dyDescent="0.25">
      <c r="A147" s="1146"/>
      <c r="B147" s="1144"/>
      <c r="D147" s="1144"/>
      <c r="E147" s="1144"/>
      <c r="F147" s="1145"/>
      <c r="I147" s="1144"/>
      <c r="K147" s="1144"/>
      <c r="L147" s="1144"/>
      <c r="M147" s="1145"/>
      <c r="P147" s="1144"/>
    </row>
    <row r="148" spans="1:16" s="1019" customFormat="1" x14ac:dyDescent="0.25">
      <c r="A148" s="1146"/>
      <c r="B148" s="1144"/>
      <c r="D148" s="1144"/>
      <c r="E148" s="1144"/>
      <c r="F148" s="1145"/>
      <c r="I148" s="1144"/>
      <c r="K148" s="1144"/>
      <c r="L148" s="1144"/>
      <c r="M148" s="1145"/>
      <c r="P148" s="1144"/>
    </row>
    <row r="149" spans="1:16" s="1019" customFormat="1" x14ac:dyDescent="0.25">
      <c r="A149" s="1146"/>
      <c r="B149" s="1144"/>
      <c r="D149" s="1144"/>
      <c r="E149" s="1144"/>
      <c r="F149" s="1145"/>
      <c r="I149" s="1144"/>
      <c r="K149" s="1144"/>
      <c r="L149" s="1144"/>
      <c r="M149" s="1145"/>
      <c r="P149" s="1144"/>
    </row>
    <row r="150" spans="1:16" s="1019" customFormat="1" x14ac:dyDescent="0.25">
      <c r="A150" s="1146"/>
      <c r="B150" s="1144"/>
      <c r="D150" s="1144"/>
      <c r="E150" s="1144"/>
      <c r="F150" s="1145"/>
      <c r="I150" s="1144"/>
      <c r="K150" s="1144"/>
      <c r="L150" s="1144"/>
      <c r="M150" s="1145"/>
      <c r="P150" s="1144"/>
    </row>
    <row r="151" spans="1:16" s="1019" customFormat="1" x14ac:dyDescent="0.25">
      <c r="A151" s="1146"/>
      <c r="B151" s="1144"/>
      <c r="D151" s="1144"/>
      <c r="E151" s="1144"/>
      <c r="F151" s="1145"/>
      <c r="I151" s="1144"/>
      <c r="K151" s="1144"/>
      <c r="L151" s="1144"/>
      <c r="M151" s="1145"/>
      <c r="P151" s="1144"/>
    </row>
    <row r="152" spans="1:16" s="1019" customFormat="1" x14ac:dyDescent="0.25">
      <c r="A152" s="1146"/>
      <c r="B152" s="1144"/>
      <c r="D152" s="1144"/>
      <c r="E152" s="1144"/>
      <c r="F152" s="1145"/>
      <c r="I152" s="1144"/>
      <c r="K152" s="1144"/>
      <c r="L152" s="1144"/>
      <c r="M152" s="1145"/>
      <c r="P152" s="1144"/>
    </row>
    <row r="153" spans="1:16" s="1019" customFormat="1" x14ac:dyDescent="0.25">
      <c r="A153" s="1146"/>
      <c r="B153" s="1144"/>
      <c r="D153" s="1144"/>
      <c r="E153" s="1144"/>
      <c r="F153" s="1145"/>
      <c r="I153" s="1144"/>
      <c r="K153" s="1144"/>
      <c r="L153" s="1144"/>
      <c r="M153" s="1145"/>
      <c r="P153" s="1144"/>
    </row>
    <row r="154" spans="1:16" s="1019" customFormat="1" x14ac:dyDescent="0.25">
      <c r="A154" s="1146"/>
      <c r="B154" s="1144"/>
      <c r="D154" s="1144"/>
      <c r="E154" s="1144"/>
      <c r="F154" s="1145"/>
      <c r="I154" s="1144"/>
      <c r="K154" s="1144"/>
      <c r="L154" s="1144"/>
      <c r="M154" s="1145"/>
      <c r="P154" s="1144"/>
    </row>
    <row r="155" spans="1:16" s="1019" customFormat="1" x14ac:dyDescent="0.25">
      <c r="A155" s="1146"/>
      <c r="B155" s="1144"/>
      <c r="D155" s="1144"/>
      <c r="E155" s="1144"/>
      <c r="F155" s="1145"/>
      <c r="I155" s="1144"/>
      <c r="K155" s="1144"/>
      <c r="L155" s="1144"/>
      <c r="M155" s="1145"/>
      <c r="P155" s="1144"/>
    </row>
    <row r="156" spans="1:16" s="1019" customFormat="1" x14ac:dyDescent="0.25">
      <c r="A156" s="1146"/>
      <c r="B156" s="1144"/>
      <c r="D156" s="1144"/>
      <c r="E156" s="1144"/>
      <c r="F156" s="1145"/>
      <c r="I156" s="1144"/>
      <c r="K156" s="1144"/>
      <c r="L156" s="1144"/>
      <c r="M156" s="1145"/>
      <c r="P156" s="1144"/>
    </row>
    <row r="157" spans="1:16" s="1019" customFormat="1" x14ac:dyDescent="0.25">
      <c r="A157" s="1146"/>
      <c r="B157" s="1144"/>
      <c r="D157" s="1144"/>
      <c r="E157" s="1144"/>
      <c r="F157" s="1145"/>
      <c r="I157" s="1144"/>
      <c r="K157" s="1144"/>
      <c r="L157" s="1144"/>
      <c r="M157" s="1145"/>
      <c r="P157" s="1144"/>
    </row>
    <row r="158" spans="1:16" s="1019" customFormat="1" x14ac:dyDescent="0.25">
      <c r="A158" s="1146"/>
      <c r="B158" s="1144"/>
      <c r="D158" s="1144"/>
      <c r="E158" s="1144"/>
      <c r="F158" s="1145"/>
      <c r="I158" s="1144"/>
      <c r="K158" s="1144"/>
      <c r="L158" s="1144"/>
      <c r="M158" s="1145"/>
      <c r="P158" s="1144"/>
    </row>
    <row r="159" spans="1:16" s="1019" customFormat="1" x14ac:dyDescent="0.25">
      <c r="A159" s="1146"/>
      <c r="B159" s="1144"/>
      <c r="D159" s="1144"/>
      <c r="E159" s="1144"/>
      <c r="F159" s="1145"/>
      <c r="I159" s="1144"/>
      <c r="K159" s="1144"/>
      <c r="L159" s="1144"/>
      <c r="M159" s="1145"/>
      <c r="P159" s="1144"/>
    </row>
    <row r="160" spans="1:16" s="1019" customFormat="1" x14ac:dyDescent="0.25">
      <c r="A160" s="1146"/>
      <c r="B160" s="1144"/>
      <c r="D160" s="1144"/>
      <c r="E160" s="1144"/>
      <c r="F160" s="1145"/>
      <c r="I160" s="1144"/>
      <c r="K160" s="1144"/>
      <c r="L160" s="1144"/>
      <c r="M160" s="1145"/>
      <c r="P160" s="1144"/>
    </row>
    <row r="161" spans="1:16" s="1019" customFormat="1" x14ac:dyDescent="0.25">
      <c r="A161" s="1146"/>
      <c r="B161" s="1144"/>
      <c r="D161" s="1144"/>
      <c r="E161" s="1144"/>
      <c r="F161" s="1145"/>
      <c r="I161" s="1144"/>
      <c r="K161" s="1144"/>
      <c r="L161" s="1144"/>
      <c r="M161" s="1145"/>
      <c r="P161" s="1144"/>
    </row>
    <row r="162" spans="1:16" s="1019" customFormat="1" x14ac:dyDescent="0.25">
      <c r="A162" s="1146"/>
      <c r="B162" s="1144"/>
      <c r="D162" s="1144"/>
      <c r="E162" s="1144"/>
      <c r="F162" s="1145"/>
      <c r="I162" s="1144"/>
      <c r="K162" s="1144"/>
      <c r="L162" s="1144"/>
      <c r="M162" s="1145"/>
      <c r="P162" s="1144"/>
    </row>
    <row r="163" spans="1:16" s="1019" customFormat="1" x14ac:dyDescent="0.25">
      <c r="A163" s="1146"/>
      <c r="B163" s="1144"/>
      <c r="D163" s="1144"/>
      <c r="E163" s="1144"/>
      <c r="F163" s="1145"/>
      <c r="I163" s="1144"/>
      <c r="K163" s="1144"/>
      <c r="L163" s="1144"/>
      <c r="M163" s="1145"/>
      <c r="P163" s="1144"/>
    </row>
    <row r="164" spans="1:16" s="1019" customFormat="1" x14ac:dyDescent="0.25">
      <c r="A164" s="1146"/>
      <c r="B164" s="1144"/>
      <c r="D164" s="1144"/>
      <c r="E164" s="1144"/>
      <c r="F164" s="1145"/>
      <c r="I164" s="1144"/>
      <c r="K164" s="1144"/>
      <c r="L164" s="1144"/>
      <c r="M164" s="1145"/>
      <c r="P164" s="1144"/>
    </row>
    <row r="165" spans="1:16" s="1019" customFormat="1" x14ac:dyDescent="0.25">
      <c r="A165" s="1146"/>
      <c r="B165" s="1144"/>
      <c r="D165" s="1144"/>
      <c r="E165" s="1144"/>
      <c r="F165" s="1145"/>
      <c r="I165" s="1144"/>
      <c r="K165" s="1144"/>
      <c r="L165" s="1144"/>
      <c r="M165" s="1145"/>
      <c r="P165" s="1144"/>
    </row>
    <row r="166" spans="1:16" s="1019" customFormat="1" x14ac:dyDescent="0.25">
      <c r="A166" s="1146"/>
      <c r="B166" s="1144"/>
      <c r="D166" s="1144"/>
      <c r="E166" s="1144"/>
      <c r="F166" s="1145"/>
      <c r="I166" s="1144"/>
      <c r="K166" s="1144"/>
      <c r="L166" s="1144"/>
      <c r="M166" s="1145"/>
      <c r="P166" s="1144"/>
    </row>
    <row r="167" spans="1:16" s="1019" customFormat="1" x14ac:dyDescent="0.25">
      <c r="A167" s="1146"/>
      <c r="B167" s="1144"/>
      <c r="D167" s="1144"/>
      <c r="E167" s="1144"/>
      <c r="F167" s="1145"/>
      <c r="I167" s="1144"/>
      <c r="K167" s="1144"/>
      <c r="L167" s="1144"/>
      <c r="M167" s="1145"/>
      <c r="P167" s="1144"/>
    </row>
    <row r="168" spans="1:16" s="1019" customFormat="1" x14ac:dyDescent="0.25">
      <c r="A168" s="1146"/>
      <c r="B168" s="1144"/>
      <c r="D168" s="1144"/>
      <c r="E168" s="1144"/>
      <c r="F168" s="1145"/>
      <c r="I168" s="1144"/>
      <c r="K168" s="1144"/>
      <c r="L168" s="1144"/>
      <c r="M168" s="1145"/>
      <c r="P168" s="1144"/>
    </row>
    <row r="169" spans="1:16" s="1019" customFormat="1" x14ac:dyDescent="0.25">
      <c r="A169" s="1146"/>
      <c r="B169" s="1144"/>
      <c r="D169" s="1144"/>
      <c r="E169" s="1144"/>
      <c r="F169" s="1145"/>
      <c r="I169" s="1144"/>
      <c r="K169" s="1144"/>
      <c r="L169" s="1144"/>
      <c r="M169" s="1145"/>
      <c r="P169" s="1144"/>
    </row>
    <row r="170" spans="1:16" s="1019" customFormat="1" x14ac:dyDescent="0.25">
      <c r="A170" s="1146"/>
      <c r="B170" s="1144"/>
      <c r="D170" s="1144"/>
      <c r="E170" s="1144"/>
      <c r="F170" s="1145"/>
      <c r="I170" s="1144"/>
      <c r="K170" s="1144"/>
      <c r="L170" s="1144"/>
      <c r="M170" s="1145"/>
      <c r="P170" s="1144"/>
    </row>
    <row r="171" spans="1:16" s="1019" customFormat="1" x14ac:dyDescent="0.25">
      <c r="A171" s="1146"/>
      <c r="B171" s="1144"/>
      <c r="D171" s="1144"/>
      <c r="E171" s="1144"/>
      <c r="F171" s="1145"/>
      <c r="I171" s="1144"/>
      <c r="K171" s="1144"/>
      <c r="L171" s="1144"/>
      <c r="M171" s="1145"/>
      <c r="P171" s="1144"/>
    </row>
    <row r="172" spans="1:16" s="1019" customFormat="1" x14ac:dyDescent="0.25">
      <c r="A172" s="1146"/>
      <c r="B172" s="1144"/>
      <c r="D172" s="1144"/>
      <c r="E172" s="1144"/>
      <c r="F172" s="1145"/>
      <c r="I172" s="1144"/>
      <c r="K172" s="1144"/>
      <c r="L172" s="1144"/>
      <c r="M172" s="1145"/>
      <c r="P172" s="1144"/>
    </row>
    <row r="173" spans="1:16" s="1019" customFormat="1" x14ac:dyDescent="0.25">
      <c r="A173" s="1146"/>
      <c r="B173" s="1144"/>
      <c r="D173" s="1144"/>
      <c r="E173" s="1144"/>
      <c r="F173" s="1145"/>
      <c r="I173" s="1144"/>
      <c r="K173" s="1144"/>
      <c r="L173" s="1144"/>
      <c r="M173" s="1145"/>
      <c r="P173" s="1144"/>
    </row>
    <row r="174" spans="1:16" s="1019" customFormat="1" x14ac:dyDescent="0.25">
      <c r="A174" s="1146"/>
      <c r="B174" s="1144"/>
      <c r="D174" s="1144"/>
      <c r="E174" s="1144"/>
      <c r="F174" s="1145"/>
      <c r="I174" s="1144"/>
      <c r="K174" s="1144"/>
      <c r="L174" s="1144"/>
      <c r="M174" s="1145"/>
      <c r="P174" s="1144"/>
    </row>
    <row r="175" spans="1:16" s="1019" customFormat="1" x14ac:dyDescent="0.25">
      <c r="A175" s="1146"/>
      <c r="B175" s="1144"/>
      <c r="D175" s="1144"/>
      <c r="E175" s="1144"/>
      <c r="F175" s="1145"/>
      <c r="I175" s="1144"/>
      <c r="K175" s="1144"/>
      <c r="L175" s="1144"/>
      <c r="M175" s="1145"/>
      <c r="P175" s="1144"/>
    </row>
    <row r="176" spans="1:16" s="1019" customFormat="1" x14ac:dyDescent="0.25">
      <c r="A176" s="1146"/>
      <c r="B176" s="1144"/>
      <c r="D176" s="1144"/>
      <c r="E176" s="1144"/>
      <c r="F176" s="1145"/>
      <c r="I176" s="1144"/>
      <c r="K176" s="1144"/>
      <c r="L176" s="1144"/>
      <c r="M176" s="1145"/>
      <c r="P176" s="1144"/>
    </row>
    <row r="177" spans="1:16" s="1019" customFormat="1" x14ac:dyDescent="0.25">
      <c r="A177" s="1146"/>
      <c r="B177" s="1144"/>
      <c r="D177" s="1144"/>
      <c r="E177" s="1144"/>
      <c r="F177" s="1145"/>
      <c r="I177" s="1144"/>
      <c r="K177" s="1144"/>
      <c r="L177" s="1144"/>
      <c r="M177" s="1145"/>
      <c r="P177" s="1144"/>
    </row>
    <row r="178" spans="1:16" s="1019" customFormat="1" x14ac:dyDescent="0.25">
      <c r="A178" s="1146"/>
      <c r="B178" s="1144"/>
      <c r="D178" s="1144"/>
      <c r="E178" s="1144"/>
      <c r="F178" s="1145"/>
      <c r="I178" s="1144"/>
      <c r="K178" s="1144"/>
      <c r="L178" s="1144"/>
      <c r="M178" s="1145"/>
      <c r="P178" s="1144"/>
    </row>
    <row r="179" spans="1:16" s="1019" customFormat="1" x14ac:dyDescent="0.25">
      <c r="A179" s="1146"/>
      <c r="B179" s="1144"/>
      <c r="D179" s="1144"/>
      <c r="E179" s="1144"/>
      <c r="F179" s="1145"/>
      <c r="I179" s="1144"/>
      <c r="K179" s="1144"/>
      <c r="L179" s="1144"/>
      <c r="M179" s="1145"/>
      <c r="P179" s="1144"/>
    </row>
    <row r="180" spans="1:16" s="1019" customFormat="1" x14ac:dyDescent="0.25">
      <c r="A180" s="1146"/>
      <c r="B180" s="1144"/>
      <c r="D180" s="1144"/>
      <c r="E180" s="1144"/>
      <c r="F180" s="1145"/>
      <c r="I180" s="1144"/>
      <c r="K180" s="1144"/>
      <c r="L180" s="1144"/>
      <c r="M180" s="1145"/>
      <c r="P180" s="1144"/>
    </row>
    <row r="181" spans="1:16" s="1019" customFormat="1" x14ac:dyDescent="0.25">
      <c r="A181" s="1146"/>
      <c r="B181" s="1144"/>
      <c r="D181" s="1144"/>
      <c r="E181" s="1144"/>
      <c r="F181" s="1145"/>
      <c r="I181" s="1144"/>
      <c r="K181" s="1144"/>
      <c r="L181" s="1144"/>
      <c r="M181" s="1145"/>
      <c r="P181" s="1144"/>
    </row>
    <row r="182" spans="1:16" s="1019" customFormat="1" x14ac:dyDescent="0.25">
      <c r="A182" s="1146"/>
      <c r="B182" s="1144"/>
      <c r="D182" s="1144"/>
      <c r="E182" s="1144"/>
      <c r="F182" s="1145"/>
      <c r="I182" s="1144"/>
      <c r="K182" s="1144"/>
      <c r="L182" s="1144"/>
      <c r="M182" s="1145"/>
      <c r="P182" s="1144"/>
    </row>
    <row r="183" spans="1:16" s="1019" customFormat="1" x14ac:dyDescent="0.25">
      <c r="A183" s="1146"/>
      <c r="B183" s="1144"/>
      <c r="D183" s="1144"/>
      <c r="E183" s="1144"/>
      <c r="F183" s="1145"/>
      <c r="I183" s="1144"/>
      <c r="K183" s="1144"/>
      <c r="L183" s="1144"/>
      <c r="M183" s="1145"/>
      <c r="P183" s="1144"/>
    </row>
    <row r="184" spans="1:16" s="1019" customFormat="1" x14ac:dyDescent="0.25">
      <c r="A184" s="1146"/>
      <c r="B184" s="1144"/>
      <c r="D184" s="1144"/>
      <c r="E184" s="1144"/>
      <c r="F184" s="1145"/>
      <c r="I184" s="1144"/>
      <c r="K184" s="1144"/>
      <c r="L184" s="1144"/>
      <c r="M184" s="1145"/>
      <c r="P184" s="1144"/>
    </row>
    <row r="185" spans="1:16" s="1019" customFormat="1" x14ac:dyDescent="0.25">
      <c r="A185" s="1146"/>
      <c r="B185" s="1144"/>
      <c r="D185" s="1144"/>
      <c r="E185" s="1144"/>
      <c r="F185" s="1145"/>
      <c r="I185" s="1144"/>
      <c r="K185" s="1144"/>
      <c r="L185" s="1144"/>
      <c r="M185" s="1145"/>
      <c r="P185" s="1144"/>
    </row>
    <row r="186" spans="1:16" s="1019" customFormat="1" x14ac:dyDescent="0.25">
      <c r="A186" s="1146"/>
      <c r="B186" s="1144"/>
      <c r="D186" s="1144"/>
      <c r="E186" s="1144"/>
      <c r="F186" s="1145"/>
      <c r="I186" s="1144"/>
      <c r="K186" s="1144"/>
      <c r="L186" s="1144"/>
      <c r="M186" s="1145"/>
      <c r="P186" s="1144"/>
    </row>
    <row r="187" spans="1:16" s="1019" customFormat="1" x14ac:dyDescent="0.25">
      <c r="A187" s="1146"/>
      <c r="B187" s="1144"/>
      <c r="D187" s="1144"/>
      <c r="E187" s="1144"/>
      <c r="F187" s="1145"/>
      <c r="I187" s="1144"/>
      <c r="K187" s="1144"/>
      <c r="L187" s="1144"/>
      <c r="M187" s="1145"/>
      <c r="P187" s="1144"/>
    </row>
    <row r="188" spans="1:16" s="1019" customFormat="1" x14ac:dyDescent="0.25">
      <c r="A188" s="1146"/>
      <c r="B188" s="1144"/>
      <c r="D188" s="1144"/>
      <c r="E188" s="1144"/>
      <c r="F188" s="1145"/>
      <c r="I188" s="1144"/>
      <c r="K188" s="1144"/>
      <c r="L188" s="1144"/>
      <c r="M188" s="1145"/>
      <c r="P188" s="1144"/>
    </row>
    <row r="189" spans="1:16" s="1019" customFormat="1" x14ac:dyDescent="0.25">
      <c r="A189" s="1146"/>
      <c r="B189" s="1144"/>
      <c r="D189" s="1144"/>
      <c r="E189" s="1144"/>
      <c r="F189" s="1145"/>
      <c r="I189" s="1144"/>
      <c r="K189" s="1144"/>
      <c r="L189" s="1144"/>
      <c r="M189" s="1145"/>
      <c r="P189" s="1144"/>
    </row>
    <row r="190" spans="1:16" s="1019" customFormat="1" x14ac:dyDescent="0.25">
      <c r="A190" s="1146"/>
      <c r="B190" s="1144"/>
      <c r="D190" s="1144"/>
      <c r="E190" s="1144"/>
      <c r="F190" s="1145"/>
      <c r="I190" s="1144"/>
      <c r="K190" s="1144"/>
      <c r="L190" s="1144"/>
      <c r="M190" s="1145"/>
      <c r="P190" s="1144"/>
    </row>
    <row r="191" spans="1:16" s="1019" customFormat="1" x14ac:dyDescent="0.25">
      <c r="A191" s="1146"/>
      <c r="B191" s="1144"/>
      <c r="D191" s="1144"/>
      <c r="E191" s="1144"/>
      <c r="F191" s="1145"/>
      <c r="I191" s="1144"/>
      <c r="K191" s="1144"/>
      <c r="L191" s="1144"/>
      <c r="M191" s="1145"/>
      <c r="P191" s="1144"/>
    </row>
    <row r="192" spans="1:16" s="1019" customFormat="1" x14ac:dyDescent="0.25">
      <c r="A192" s="1146"/>
      <c r="B192" s="1144"/>
      <c r="D192" s="1144"/>
      <c r="E192" s="1144"/>
      <c r="F192" s="1145"/>
      <c r="I192" s="1144"/>
      <c r="K192" s="1144"/>
      <c r="L192" s="1144"/>
      <c r="M192" s="1145"/>
      <c r="P192" s="1144"/>
    </row>
    <row r="193" spans="1:16" s="1019" customFormat="1" x14ac:dyDescent="0.25">
      <c r="A193" s="1146"/>
      <c r="B193" s="1144"/>
      <c r="D193" s="1144"/>
      <c r="E193" s="1144"/>
      <c r="F193" s="1145"/>
      <c r="I193" s="1144"/>
      <c r="K193" s="1144"/>
      <c r="L193" s="1144"/>
      <c r="M193" s="1145"/>
      <c r="P193" s="1144"/>
    </row>
    <row r="194" spans="1:16" s="1019" customFormat="1" x14ac:dyDescent="0.25">
      <c r="A194" s="1146"/>
      <c r="B194" s="1144"/>
      <c r="D194" s="1144"/>
      <c r="E194" s="1144"/>
      <c r="F194" s="1145"/>
      <c r="I194" s="1144"/>
      <c r="K194" s="1144"/>
      <c r="L194" s="1144"/>
      <c r="M194" s="1145"/>
      <c r="P194" s="1144"/>
    </row>
    <row r="195" spans="1:16" s="1019" customFormat="1" x14ac:dyDescent="0.25">
      <c r="A195" s="1146"/>
      <c r="B195" s="1144"/>
      <c r="D195" s="1144"/>
      <c r="E195" s="1144"/>
      <c r="F195" s="1145"/>
      <c r="I195" s="1144"/>
      <c r="K195" s="1144"/>
      <c r="L195" s="1144"/>
      <c r="M195" s="1145"/>
      <c r="P195" s="1144"/>
    </row>
    <row r="196" spans="1:16" s="1019" customFormat="1" x14ac:dyDescent="0.25">
      <c r="A196" s="1146"/>
      <c r="B196" s="1144"/>
      <c r="D196" s="1144"/>
      <c r="E196" s="1144"/>
      <c r="F196" s="1145"/>
      <c r="I196" s="1144"/>
      <c r="K196" s="1144"/>
      <c r="L196" s="1144"/>
      <c r="M196" s="1145"/>
      <c r="P196" s="1144"/>
    </row>
    <row r="197" spans="1:16" s="1019" customFormat="1" x14ac:dyDescent="0.25">
      <c r="A197" s="1146"/>
      <c r="B197" s="1144"/>
      <c r="D197" s="1144"/>
      <c r="E197" s="1144"/>
      <c r="F197" s="1145"/>
      <c r="I197" s="1144"/>
      <c r="K197" s="1144"/>
      <c r="L197" s="1144"/>
      <c r="M197" s="1145"/>
      <c r="P197" s="1144"/>
    </row>
    <row r="198" spans="1:16" s="1019" customFormat="1" x14ac:dyDescent="0.25">
      <c r="A198" s="1146"/>
      <c r="B198" s="1144"/>
      <c r="D198" s="1144"/>
      <c r="E198" s="1144"/>
      <c r="F198" s="1145"/>
      <c r="I198" s="1144"/>
      <c r="K198" s="1144"/>
      <c r="L198" s="1144"/>
      <c r="M198" s="1145"/>
      <c r="P198" s="1144"/>
    </row>
    <row r="199" spans="1:16" s="1019" customFormat="1" x14ac:dyDescent="0.25">
      <c r="A199" s="1146"/>
      <c r="B199" s="1144"/>
      <c r="D199" s="1144"/>
      <c r="E199" s="1144"/>
      <c r="F199" s="1145"/>
      <c r="I199" s="1144"/>
      <c r="K199" s="1144"/>
      <c r="L199" s="1144"/>
      <c r="M199" s="1145"/>
      <c r="P199" s="1144"/>
    </row>
    <row r="200" spans="1:16" s="1019" customFormat="1" x14ac:dyDescent="0.25">
      <c r="A200" s="1146"/>
      <c r="B200" s="1144"/>
      <c r="D200" s="1144"/>
      <c r="E200" s="1144"/>
      <c r="F200" s="1145"/>
      <c r="I200" s="1144"/>
      <c r="K200" s="1144"/>
      <c r="L200" s="1144"/>
      <c r="M200" s="1145"/>
      <c r="P200" s="1144"/>
    </row>
    <row r="201" spans="1:16" s="1019" customFormat="1" x14ac:dyDescent="0.25">
      <c r="A201" s="1146"/>
      <c r="B201" s="1144"/>
      <c r="D201" s="1144"/>
      <c r="E201" s="1144"/>
      <c r="F201" s="1145"/>
      <c r="I201" s="1144"/>
      <c r="K201" s="1144"/>
      <c r="L201" s="1144"/>
      <c r="M201" s="1145"/>
      <c r="P201" s="1144"/>
    </row>
    <row r="202" spans="1:16" s="1019" customFormat="1" x14ac:dyDescent="0.25">
      <c r="A202" s="1146"/>
      <c r="B202" s="1144"/>
      <c r="D202" s="1144"/>
      <c r="E202" s="1144"/>
      <c r="F202" s="1145"/>
      <c r="I202" s="1144"/>
      <c r="K202" s="1144"/>
      <c r="L202" s="1144"/>
      <c r="M202" s="1145"/>
      <c r="P202" s="1144"/>
    </row>
    <row r="203" spans="1:16" s="1019" customFormat="1" x14ac:dyDescent="0.25">
      <c r="A203" s="1146"/>
      <c r="B203" s="1144"/>
      <c r="D203" s="1144"/>
      <c r="E203" s="1144"/>
      <c r="F203" s="1145"/>
      <c r="I203" s="1144"/>
      <c r="K203" s="1144"/>
      <c r="L203" s="1144"/>
      <c r="M203" s="1145"/>
      <c r="P203" s="1144"/>
    </row>
    <row r="204" spans="1:16" s="1019" customFormat="1" x14ac:dyDescent="0.25">
      <c r="A204" s="1146"/>
      <c r="B204" s="1144"/>
      <c r="D204" s="1144"/>
      <c r="E204" s="1144"/>
      <c r="F204" s="1145"/>
      <c r="I204" s="1144"/>
      <c r="K204" s="1144"/>
      <c r="L204" s="1144"/>
      <c r="M204" s="1145"/>
      <c r="P204" s="1144"/>
    </row>
    <row r="205" spans="1:16" s="1019" customFormat="1" x14ac:dyDescent="0.25">
      <c r="A205" s="1146"/>
      <c r="B205" s="1144"/>
      <c r="D205" s="1144"/>
      <c r="E205" s="1144"/>
      <c r="F205" s="1145"/>
      <c r="I205" s="1144"/>
      <c r="K205" s="1144"/>
      <c r="L205" s="1144"/>
      <c r="M205" s="1145"/>
      <c r="P205" s="1144"/>
    </row>
    <row r="206" spans="1:16" s="1019" customFormat="1" x14ac:dyDescent="0.25">
      <c r="A206" s="1146"/>
      <c r="B206" s="1144"/>
      <c r="D206" s="1144"/>
      <c r="E206" s="1144"/>
      <c r="F206" s="1145"/>
      <c r="I206" s="1144"/>
      <c r="K206" s="1144"/>
      <c r="L206" s="1144"/>
      <c r="M206" s="1145"/>
      <c r="P206" s="1144"/>
    </row>
    <row r="207" spans="1:16" s="1019" customFormat="1" x14ac:dyDescent="0.25">
      <c r="A207" s="1146"/>
      <c r="B207" s="1144"/>
      <c r="D207" s="1144"/>
      <c r="E207" s="1144"/>
      <c r="F207" s="1145"/>
      <c r="I207" s="1144"/>
      <c r="K207" s="1144"/>
      <c r="L207" s="1144"/>
      <c r="M207" s="1145"/>
      <c r="P207" s="1144"/>
    </row>
    <row r="208" spans="1:16" s="1019" customFormat="1" x14ac:dyDescent="0.25">
      <c r="A208" s="1146"/>
      <c r="B208" s="1144"/>
      <c r="D208" s="1144"/>
      <c r="E208" s="1144"/>
      <c r="F208" s="1145"/>
      <c r="I208" s="1144"/>
      <c r="K208" s="1144"/>
      <c r="L208" s="1144"/>
      <c r="M208" s="1145"/>
      <c r="P208" s="1144"/>
    </row>
    <row r="209" spans="1:16" s="1019" customFormat="1" x14ac:dyDescent="0.25">
      <c r="A209" s="1146"/>
      <c r="B209" s="1144"/>
      <c r="D209" s="1144"/>
      <c r="E209" s="1144"/>
      <c r="F209" s="1145"/>
      <c r="I209" s="1144"/>
      <c r="K209" s="1144"/>
      <c r="L209" s="1144"/>
      <c r="M209" s="1145"/>
      <c r="P209" s="1144"/>
    </row>
    <row r="210" spans="1:16" s="1019" customFormat="1" x14ac:dyDescent="0.25">
      <c r="A210" s="1146"/>
      <c r="B210" s="1144"/>
      <c r="D210" s="1144"/>
      <c r="E210" s="1144"/>
      <c r="F210" s="1145"/>
      <c r="I210" s="1144"/>
      <c r="K210" s="1144"/>
      <c r="L210" s="1144"/>
      <c r="M210" s="1145"/>
      <c r="P210" s="1144"/>
    </row>
    <row r="211" spans="1:16" s="1019" customFormat="1" x14ac:dyDescent="0.25">
      <c r="A211" s="1146"/>
      <c r="B211" s="1144"/>
      <c r="D211" s="1144"/>
      <c r="E211" s="1144"/>
      <c r="F211" s="1145"/>
      <c r="I211" s="1144"/>
      <c r="K211" s="1144"/>
      <c r="L211" s="1144"/>
      <c r="M211" s="1145"/>
      <c r="P211" s="1144"/>
    </row>
    <row r="212" spans="1:16" s="1019" customFormat="1" x14ac:dyDescent="0.25">
      <c r="A212" s="1146"/>
      <c r="B212" s="1144"/>
      <c r="D212" s="1144"/>
      <c r="E212" s="1144"/>
      <c r="F212" s="1145"/>
      <c r="I212" s="1144"/>
      <c r="K212" s="1144"/>
      <c r="L212" s="1144"/>
      <c r="M212" s="1145"/>
      <c r="P212" s="1144"/>
    </row>
    <row r="213" spans="1:16" s="1019" customFormat="1" x14ac:dyDescent="0.25">
      <c r="A213" s="1146"/>
      <c r="B213" s="1144"/>
      <c r="D213" s="1144"/>
      <c r="E213" s="1144"/>
      <c r="F213" s="1145"/>
      <c r="I213" s="1144"/>
      <c r="K213" s="1144"/>
      <c r="L213" s="1144"/>
      <c r="M213" s="1145"/>
      <c r="P213" s="1144"/>
    </row>
    <row r="214" spans="1:16" s="1019" customFormat="1" x14ac:dyDescent="0.25">
      <c r="A214" s="1146"/>
      <c r="B214" s="1144"/>
      <c r="D214" s="1144"/>
      <c r="E214" s="1144"/>
      <c r="F214" s="1145"/>
      <c r="I214" s="1144"/>
      <c r="K214" s="1144"/>
      <c r="L214" s="1144"/>
      <c r="M214" s="1145"/>
      <c r="P214" s="1144"/>
    </row>
    <row r="215" spans="1:16" s="1019" customFormat="1" x14ac:dyDescent="0.25">
      <c r="A215" s="1146"/>
      <c r="B215" s="1144"/>
      <c r="D215" s="1144"/>
      <c r="E215" s="1144"/>
      <c r="F215" s="1145"/>
      <c r="I215" s="1144"/>
      <c r="K215" s="1144"/>
      <c r="L215" s="1144"/>
      <c r="M215" s="1145"/>
      <c r="P215" s="1144"/>
    </row>
    <row r="216" spans="1:16" s="1019" customFormat="1" x14ac:dyDescent="0.25">
      <c r="A216" s="1146"/>
      <c r="B216" s="1144"/>
      <c r="D216" s="1144"/>
      <c r="E216" s="1144"/>
      <c r="F216" s="1145"/>
      <c r="I216" s="1144"/>
      <c r="K216" s="1144"/>
      <c r="L216" s="1144"/>
      <c r="M216" s="1145"/>
      <c r="P216" s="1144"/>
    </row>
    <row r="217" spans="1:16" s="1019" customFormat="1" x14ac:dyDescent="0.25">
      <c r="A217" s="1146"/>
      <c r="B217" s="1144"/>
      <c r="D217" s="1144"/>
      <c r="E217" s="1144"/>
      <c r="F217" s="1145"/>
      <c r="I217" s="1144"/>
      <c r="K217" s="1144"/>
      <c r="L217" s="1144"/>
      <c r="M217" s="1145"/>
      <c r="P217" s="1144"/>
    </row>
    <row r="218" spans="1:16" s="1019" customFormat="1" x14ac:dyDescent="0.25">
      <c r="A218" s="1146"/>
      <c r="B218" s="1144"/>
      <c r="D218" s="1144"/>
      <c r="E218" s="1144"/>
      <c r="F218" s="1145"/>
      <c r="I218" s="1144"/>
      <c r="K218" s="1144"/>
      <c r="L218" s="1144"/>
      <c r="M218" s="1145"/>
      <c r="P218" s="1144"/>
    </row>
    <row r="219" spans="1:16" s="1019" customFormat="1" x14ac:dyDescent="0.25">
      <c r="A219" s="1146"/>
      <c r="B219" s="1144"/>
      <c r="D219" s="1144"/>
      <c r="E219" s="1144"/>
      <c r="F219" s="1145"/>
      <c r="I219" s="1144"/>
      <c r="K219" s="1144"/>
      <c r="L219" s="1144"/>
      <c r="M219" s="1145"/>
      <c r="P219" s="1144"/>
    </row>
    <row r="220" spans="1:16" s="1019" customFormat="1" x14ac:dyDescent="0.25">
      <c r="A220" s="1146"/>
      <c r="B220" s="1144"/>
      <c r="D220" s="1144"/>
      <c r="E220" s="1144"/>
      <c r="F220" s="1145"/>
      <c r="I220" s="1144"/>
      <c r="K220" s="1144"/>
      <c r="L220" s="1144"/>
      <c r="M220" s="1145"/>
      <c r="P220" s="1144"/>
    </row>
    <row r="221" spans="1:16" s="1019" customFormat="1" x14ac:dyDescent="0.25">
      <c r="A221" s="1146"/>
      <c r="B221" s="1144"/>
      <c r="D221" s="1144"/>
      <c r="E221" s="1144"/>
      <c r="F221" s="1145"/>
      <c r="I221" s="1144"/>
      <c r="K221" s="1144"/>
      <c r="L221" s="1144"/>
      <c r="M221" s="1145"/>
      <c r="P221" s="1144"/>
    </row>
    <row r="222" spans="1:16" s="1019" customFormat="1" x14ac:dyDescent="0.25">
      <c r="A222" s="1146"/>
      <c r="B222" s="1144"/>
      <c r="D222" s="1144"/>
      <c r="E222" s="1144"/>
      <c r="F222" s="1145"/>
      <c r="I222" s="1144"/>
      <c r="K222" s="1144"/>
      <c r="L222" s="1144"/>
      <c r="M222" s="1145"/>
      <c r="P222" s="1144"/>
    </row>
    <row r="223" spans="1:16" s="1019" customFormat="1" x14ac:dyDescent="0.25">
      <c r="A223" s="1146"/>
      <c r="B223" s="1144"/>
      <c r="D223" s="1144"/>
      <c r="E223" s="1144"/>
      <c r="F223" s="1145"/>
      <c r="I223" s="1144"/>
      <c r="K223" s="1144"/>
      <c r="L223" s="1144"/>
      <c r="M223" s="1145"/>
      <c r="P223" s="1144"/>
    </row>
    <row r="224" spans="1:16" s="1019" customFormat="1" x14ac:dyDescent="0.25">
      <c r="A224" s="1146"/>
      <c r="B224" s="1144"/>
      <c r="D224" s="1144"/>
      <c r="E224" s="1144"/>
      <c r="F224" s="1145"/>
      <c r="I224" s="1144"/>
      <c r="K224" s="1144"/>
      <c r="L224" s="1144"/>
      <c r="M224" s="1145"/>
      <c r="P224" s="1144"/>
    </row>
    <row r="225" spans="1:16" s="1019" customFormat="1" x14ac:dyDescent="0.25">
      <c r="A225" s="1146"/>
      <c r="B225" s="1144"/>
      <c r="D225" s="1144"/>
      <c r="E225" s="1144"/>
      <c r="F225" s="1145"/>
      <c r="I225" s="1144"/>
      <c r="K225" s="1144"/>
      <c r="L225" s="1144"/>
      <c r="M225" s="1145"/>
      <c r="P225" s="1144"/>
    </row>
    <row r="226" spans="1:16" s="1019" customFormat="1" x14ac:dyDescent="0.25">
      <c r="A226" s="1146"/>
      <c r="B226" s="1144"/>
      <c r="D226" s="1144"/>
      <c r="E226" s="1144"/>
      <c r="F226" s="1145"/>
      <c r="I226" s="1144"/>
      <c r="K226" s="1144"/>
      <c r="L226" s="1144"/>
      <c r="M226" s="1145"/>
      <c r="P226" s="1144"/>
    </row>
    <row r="227" spans="1:16" s="1019" customFormat="1" x14ac:dyDescent="0.25">
      <c r="A227" s="1146"/>
      <c r="B227" s="1144"/>
      <c r="D227" s="1144"/>
      <c r="E227" s="1144"/>
      <c r="F227" s="1145"/>
      <c r="I227" s="1144"/>
      <c r="K227" s="1144"/>
      <c r="L227" s="1144"/>
      <c r="M227" s="1145"/>
      <c r="P227" s="1144"/>
    </row>
    <row r="228" spans="1:16" s="1019" customFormat="1" x14ac:dyDescent="0.25">
      <c r="A228" s="1146"/>
      <c r="B228" s="1144"/>
      <c r="D228" s="1144"/>
      <c r="E228" s="1144"/>
      <c r="F228" s="1145"/>
      <c r="I228" s="1144"/>
      <c r="K228" s="1144"/>
      <c r="L228" s="1144"/>
      <c r="M228" s="1145"/>
      <c r="P228" s="1144"/>
    </row>
    <row r="229" spans="1:16" s="1019" customFormat="1" x14ac:dyDescent="0.25">
      <c r="A229" s="1146"/>
      <c r="B229" s="1144"/>
      <c r="D229" s="1144"/>
      <c r="E229" s="1144"/>
      <c r="F229" s="1145"/>
      <c r="I229" s="1144"/>
      <c r="K229" s="1144"/>
      <c r="L229" s="1144"/>
      <c r="M229" s="1145"/>
      <c r="P229" s="1144"/>
    </row>
    <row r="230" spans="1:16" s="1019" customFormat="1" x14ac:dyDescent="0.25">
      <c r="A230" s="1146"/>
      <c r="B230" s="1144"/>
      <c r="D230" s="1144"/>
      <c r="E230" s="1144"/>
      <c r="F230" s="1145"/>
      <c r="I230" s="1144"/>
      <c r="K230" s="1144"/>
      <c r="L230" s="1144"/>
      <c r="M230" s="1145"/>
      <c r="P230" s="1144"/>
    </row>
    <row r="231" spans="1:16" s="1019" customFormat="1" x14ac:dyDescent="0.25">
      <c r="A231" s="1146"/>
      <c r="B231" s="1144"/>
      <c r="D231" s="1144"/>
      <c r="E231" s="1144"/>
      <c r="F231" s="1145"/>
      <c r="I231" s="1144"/>
      <c r="K231" s="1144"/>
      <c r="L231" s="1144"/>
      <c r="M231" s="1145"/>
      <c r="P231" s="1144"/>
    </row>
    <row r="232" spans="1:16" s="1019" customFormat="1" x14ac:dyDescent="0.25">
      <c r="A232" s="1146"/>
      <c r="B232" s="1144"/>
      <c r="D232" s="1144"/>
      <c r="E232" s="1144"/>
      <c r="F232" s="1145"/>
      <c r="I232" s="1144"/>
      <c r="K232" s="1144"/>
      <c r="L232" s="1144"/>
      <c r="M232" s="1145"/>
      <c r="P232" s="1144"/>
    </row>
    <row r="233" spans="1:16" s="1019" customFormat="1" x14ac:dyDescent="0.25">
      <c r="A233" s="1146"/>
      <c r="B233" s="1144"/>
      <c r="D233" s="1144"/>
      <c r="E233" s="1144"/>
      <c r="F233" s="1145"/>
      <c r="I233" s="1144"/>
      <c r="K233" s="1144"/>
      <c r="L233" s="1144"/>
      <c r="M233" s="1145"/>
      <c r="P233" s="1144"/>
    </row>
    <row r="234" spans="1:16" s="1019" customFormat="1" x14ac:dyDescent="0.25">
      <c r="A234" s="1146"/>
      <c r="B234" s="1144"/>
      <c r="D234" s="1144"/>
      <c r="E234" s="1144"/>
      <c r="F234" s="1145"/>
      <c r="I234" s="1144"/>
      <c r="K234" s="1144"/>
      <c r="L234" s="1144"/>
      <c r="M234" s="1145"/>
      <c r="P234" s="1144"/>
    </row>
    <row r="235" spans="1:16" s="1019" customFormat="1" x14ac:dyDescent="0.25">
      <c r="A235" s="1146"/>
      <c r="B235" s="1144"/>
      <c r="D235" s="1144"/>
      <c r="E235" s="1144"/>
      <c r="F235" s="1145"/>
      <c r="I235" s="1144"/>
      <c r="K235" s="1144"/>
      <c r="L235" s="1144"/>
      <c r="M235" s="1145"/>
      <c r="P235" s="1144"/>
    </row>
    <row r="236" spans="1:16" s="1019" customFormat="1" x14ac:dyDescent="0.25">
      <c r="A236" s="1146"/>
      <c r="B236" s="1144"/>
      <c r="D236" s="1144"/>
      <c r="E236" s="1144"/>
      <c r="F236" s="1145"/>
      <c r="I236" s="1144"/>
      <c r="K236" s="1144"/>
      <c r="L236" s="1144"/>
      <c r="M236" s="1145"/>
      <c r="P236" s="1144"/>
    </row>
    <row r="237" spans="1:16" s="1019" customFormat="1" x14ac:dyDescent="0.25">
      <c r="A237" s="1146"/>
      <c r="B237" s="1144"/>
      <c r="D237" s="1144"/>
      <c r="E237" s="1144"/>
      <c r="F237" s="1145"/>
      <c r="I237" s="1144"/>
      <c r="K237" s="1144"/>
      <c r="L237" s="1144"/>
      <c r="M237" s="1145"/>
      <c r="P237" s="1144"/>
    </row>
    <row r="238" spans="1:16" s="1019" customFormat="1" ht="63" customHeight="1" x14ac:dyDescent="0.25">
      <c r="A238" s="1146"/>
      <c r="B238" s="1144"/>
      <c r="D238" s="1144"/>
      <c r="E238" s="1144"/>
      <c r="F238" s="1145"/>
      <c r="I238" s="1144"/>
      <c r="K238" s="1144"/>
      <c r="L238" s="1144"/>
      <c r="M238" s="1145"/>
      <c r="P238" s="1144"/>
    </row>
    <row r="239" spans="1:16" s="1019" customFormat="1" x14ac:dyDescent="0.25">
      <c r="A239" s="1146"/>
      <c r="B239" s="1144"/>
      <c r="D239" s="1144"/>
      <c r="E239" s="1144"/>
      <c r="F239" s="1145"/>
      <c r="I239" s="1144"/>
      <c r="K239" s="1144"/>
      <c r="L239" s="1144"/>
      <c r="M239" s="1145"/>
      <c r="P239" s="1144"/>
    </row>
    <row r="240" spans="1:16" s="1019" customFormat="1" x14ac:dyDescent="0.25">
      <c r="A240" s="1146"/>
      <c r="B240" s="1144"/>
      <c r="D240" s="1144"/>
      <c r="E240" s="1144"/>
      <c r="F240" s="1145"/>
      <c r="I240" s="1144"/>
      <c r="K240" s="1144"/>
      <c r="L240" s="1144"/>
      <c r="M240" s="1145"/>
      <c r="P240" s="1144"/>
    </row>
    <row r="241" spans="1:16" s="1019" customFormat="1" x14ac:dyDescent="0.25">
      <c r="A241" s="1146"/>
      <c r="B241" s="1144"/>
      <c r="D241" s="1144"/>
      <c r="E241" s="1144"/>
      <c r="F241" s="1145"/>
      <c r="I241" s="1144"/>
      <c r="K241" s="1144"/>
      <c r="L241" s="1144"/>
      <c r="M241" s="1145"/>
      <c r="P241" s="1144"/>
    </row>
    <row r="242" spans="1:16" s="1019" customFormat="1" x14ac:dyDescent="0.25">
      <c r="A242" s="1146"/>
      <c r="B242" s="1144"/>
      <c r="D242" s="1144"/>
      <c r="E242" s="1144"/>
      <c r="F242" s="1145"/>
      <c r="I242" s="1144"/>
      <c r="K242" s="1144"/>
      <c r="L242" s="1144"/>
      <c r="M242" s="1145"/>
      <c r="P242" s="1144"/>
    </row>
    <row r="243" spans="1:16" s="1019" customFormat="1" x14ac:dyDescent="0.25">
      <c r="A243" s="1146"/>
      <c r="B243" s="1144"/>
      <c r="D243" s="1144"/>
      <c r="E243" s="1144"/>
      <c r="F243" s="1145"/>
      <c r="I243" s="1144"/>
      <c r="K243" s="1144"/>
      <c r="L243" s="1144"/>
      <c r="M243" s="1145"/>
      <c r="P243" s="1144"/>
    </row>
    <row r="244" spans="1:16" s="1019" customFormat="1" x14ac:dyDescent="0.25">
      <c r="A244" s="1146"/>
      <c r="B244" s="1144"/>
      <c r="D244" s="1144"/>
      <c r="E244" s="1144"/>
      <c r="F244" s="1145"/>
      <c r="I244" s="1144"/>
      <c r="K244" s="1144"/>
      <c r="L244" s="1144"/>
      <c r="M244" s="1145"/>
      <c r="P244" s="1144"/>
    </row>
    <row r="245" spans="1:16" s="1019" customFormat="1" x14ac:dyDescent="0.25">
      <c r="A245" s="1146"/>
      <c r="B245" s="1144"/>
      <c r="D245" s="1144"/>
      <c r="E245" s="1144"/>
      <c r="F245" s="1145"/>
      <c r="I245" s="1144"/>
      <c r="K245" s="1144"/>
      <c r="L245" s="1144"/>
      <c r="M245" s="1145"/>
      <c r="P245" s="1144"/>
    </row>
    <row r="246" spans="1:16" s="1019" customFormat="1" x14ac:dyDescent="0.25">
      <c r="A246" s="1146"/>
      <c r="B246" s="1144"/>
      <c r="D246" s="1144"/>
      <c r="E246" s="1144"/>
      <c r="F246" s="1145"/>
      <c r="I246" s="1144"/>
      <c r="K246" s="1144"/>
      <c r="L246" s="1144"/>
      <c r="M246" s="1145"/>
      <c r="P246" s="1144"/>
    </row>
    <row r="247" spans="1:16" s="1019" customFormat="1" x14ac:dyDescent="0.25">
      <c r="A247" s="1146"/>
      <c r="B247" s="1144"/>
      <c r="D247" s="1144"/>
      <c r="E247" s="1144"/>
      <c r="F247" s="1145"/>
      <c r="I247" s="1144"/>
      <c r="K247" s="1144"/>
      <c r="L247" s="1144"/>
      <c r="M247" s="1145"/>
      <c r="P247" s="1144"/>
    </row>
    <row r="248" spans="1:16" s="1019" customFormat="1" x14ac:dyDescent="0.25">
      <c r="A248" s="1146"/>
      <c r="B248" s="1144"/>
      <c r="D248" s="1144"/>
      <c r="E248" s="1144"/>
      <c r="F248" s="1145"/>
      <c r="I248" s="1144"/>
      <c r="K248" s="1144"/>
      <c r="L248" s="1144"/>
      <c r="M248" s="1145"/>
      <c r="P248" s="1144"/>
    </row>
    <row r="249" spans="1:16" s="1019" customFormat="1" x14ac:dyDescent="0.25">
      <c r="A249" s="1146"/>
      <c r="B249" s="1144"/>
      <c r="D249" s="1144"/>
      <c r="E249" s="1144"/>
      <c r="F249" s="1145"/>
      <c r="I249" s="1144"/>
      <c r="K249" s="1144"/>
      <c r="L249" s="1144"/>
      <c r="M249" s="1145"/>
      <c r="P249" s="1144"/>
    </row>
    <row r="250" spans="1:16" s="1019" customFormat="1" x14ac:dyDescent="0.25">
      <c r="A250" s="1146"/>
      <c r="B250" s="1144"/>
      <c r="D250" s="1144"/>
      <c r="E250" s="1144"/>
      <c r="F250" s="1145"/>
      <c r="I250" s="1144"/>
      <c r="K250" s="1144"/>
      <c r="L250" s="1144"/>
      <c r="M250" s="1145"/>
      <c r="P250" s="1144"/>
    </row>
    <row r="251" spans="1:16" s="1019" customFormat="1" x14ac:dyDescent="0.25">
      <c r="A251" s="1146"/>
      <c r="B251" s="1144"/>
      <c r="D251" s="1144"/>
      <c r="E251" s="1144"/>
      <c r="F251" s="1145"/>
      <c r="I251" s="1144"/>
      <c r="K251" s="1144"/>
      <c r="L251" s="1144"/>
      <c r="M251" s="1145"/>
      <c r="P251" s="1144"/>
    </row>
    <row r="252" spans="1:16" s="1019" customFormat="1" x14ac:dyDescent="0.25">
      <c r="A252" s="1146"/>
      <c r="B252" s="1144"/>
      <c r="D252" s="1144"/>
      <c r="E252" s="1144"/>
      <c r="F252" s="1145"/>
      <c r="I252" s="1144"/>
      <c r="K252" s="1144"/>
      <c r="L252" s="1144"/>
      <c r="M252" s="1145"/>
      <c r="P252" s="1144"/>
    </row>
    <row r="253" spans="1:16" s="1019" customFormat="1" x14ac:dyDescent="0.25">
      <c r="A253" s="1146"/>
      <c r="B253" s="1144"/>
      <c r="D253" s="1144"/>
      <c r="E253" s="1144"/>
      <c r="F253" s="1145"/>
      <c r="I253" s="1144"/>
      <c r="K253" s="1144"/>
      <c r="L253" s="1144"/>
      <c r="M253" s="1145"/>
      <c r="P253" s="1144"/>
    </row>
    <row r="254" spans="1:16" s="1019" customFormat="1" x14ac:dyDescent="0.25">
      <c r="A254" s="1146"/>
      <c r="B254" s="1144"/>
      <c r="D254" s="1144"/>
      <c r="E254" s="1144"/>
      <c r="F254" s="1145"/>
      <c r="I254" s="1144"/>
      <c r="K254" s="1144"/>
      <c r="L254" s="1144"/>
      <c r="M254" s="1145"/>
      <c r="P254" s="1144"/>
    </row>
    <row r="255" spans="1:16" s="1019" customFormat="1" x14ac:dyDescent="0.25">
      <c r="A255" s="1146"/>
      <c r="B255" s="1144"/>
      <c r="D255" s="1144"/>
      <c r="E255" s="1144"/>
      <c r="F255" s="1145"/>
      <c r="I255" s="1144"/>
      <c r="K255" s="1144"/>
      <c r="L255" s="1144"/>
      <c r="M255" s="1145"/>
      <c r="P255" s="1144"/>
    </row>
    <row r="256" spans="1:16" s="1019" customFormat="1" x14ac:dyDescent="0.25">
      <c r="A256" s="1146"/>
      <c r="B256" s="1144"/>
      <c r="D256" s="1144"/>
      <c r="E256" s="1144"/>
      <c r="F256" s="1145"/>
      <c r="I256" s="1144"/>
      <c r="K256" s="1144"/>
      <c r="L256" s="1144"/>
      <c r="M256" s="1145"/>
      <c r="P256" s="1144"/>
    </row>
    <row r="257" spans="1:16" s="1019" customFormat="1" x14ac:dyDescent="0.25">
      <c r="A257" s="1146"/>
      <c r="B257" s="1144"/>
      <c r="D257" s="1144"/>
      <c r="E257" s="1144"/>
      <c r="F257" s="1145"/>
      <c r="I257" s="1144"/>
      <c r="K257" s="1144"/>
      <c r="L257" s="1144"/>
      <c r="M257" s="1145"/>
      <c r="P257" s="1144"/>
    </row>
    <row r="258" spans="1:16" s="1019" customFormat="1" x14ac:dyDescent="0.25">
      <c r="A258" s="1146"/>
      <c r="B258" s="1144"/>
      <c r="D258" s="1144"/>
      <c r="E258" s="1144"/>
      <c r="F258" s="1145"/>
      <c r="I258" s="1144"/>
      <c r="K258" s="1144"/>
      <c r="L258" s="1144"/>
      <c r="M258" s="1145"/>
      <c r="P258" s="1144"/>
    </row>
    <row r="259" spans="1:16" s="1019" customFormat="1" x14ac:dyDescent="0.25">
      <c r="A259" s="1146"/>
      <c r="B259" s="1144"/>
      <c r="D259" s="1144"/>
      <c r="E259" s="1144"/>
      <c r="F259" s="1145"/>
      <c r="I259" s="1144"/>
      <c r="K259" s="1144"/>
      <c r="L259" s="1144"/>
      <c r="M259" s="1145"/>
      <c r="P259" s="1144"/>
    </row>
    <row r="260" spans="1:16" s="1019" customFormat="1" x14ac:dyDescent="0.25">
      <c r="A260" s="1146"/>
      <c r="B260" s="1144"/>
      <c r="D260" s="1144"/>
      <c r="E260" s="1144"/>
      <c r="F260" s="1145"/>
      <c r="I260" s="1144"/>
      <c r="K260" s="1144"/>
      <c r="L260" s="1144"/>
      <c r="M260" s="1145"/>
      <c r="P260" s="1144"/>
    </row>
    <row r="261" spans="1:16" s="1019" customFormat="1" x14ac:dyDescent="0.25">
      <c r="A261" s="1146"/>
      <c r="B261" s="1144"/>
      <c r="D261" s="1144"/>
      <c r="E261" s="1144"/>
      <c r="F261" s="1145"/>
      <c r="I261" s="1144"/>
      <c r="K261" s="1144"/>
      <c r="L261" s="1144"/>
      <c r="M261" s="1145"/>
      <c r="P261" s="1144"/>
    </row>
    <row r="262" spans="1:16" s="1019" customFormat="1" x14ac:dyDescent="0.25">
      <c r="A262" s="1146"/>
      <c r="B262" s="1144"/>
      <c r="D262" s="1144"/>
      <c r="E262" s="1144"/>
      <c r="F262" s="1145"/>
      <c r="I262" s="1144"/>
      <c r="K262" s="1144"/>
      <c r="L262" s="1144"/>
      <c r="M262" s="1145"/>
      <c r="P262" s="1144"/>
    </row>
    <row r="263" spans="1:16" s="1019" customFormat="1" x14ac:dyDescent="0.25">
      <c r="A263" s="1146"/>
      <c r="B263" s="1144"/>
      <c r="D263" s="1144"/>
      <c r="E263" s="1144"/>
      <c r="F263" s="1145"/>
      <c r="I263" s="1144"/>
      <c r="K263" s="1144"/>
      <c r="L263" s="1144"/>
      <c r="M263" s="1145"/>
      <c r="P263" s="1144"/>
    </row>
    <row r="264" spans="1:16" s="1019" customFormat="1" x14ac:dyDescent="0.25">
      <c r="A264" s="1146"/>
      <c r="B264" s="1144"/>
      <c r="D264" s="1144"/>
      <c r="E264" s="1144"/>
      <c r="F264" s="1145"/>
      <c r="I264" s="1144"/>
      <c r="K264" s="1144"/>
      <c r="L264" s="1144"/>
      <c r="M264" s="1145"/>
      <c r="P264" s="1144"/>
    </row>
    <row r="265" spans="1:16" s="1019" customFormat="1" x14ac:dyDescent="0.25">
      <c r="A265" s="1146"/>
      <c r="B265" s="1144"/>
      <c r="D265" s="1144"/>
      <c r="E265" s="1144"/>
      <c r="F265" s="1145"/>
      <c r="I265" s="1144"/>
      <c r="K265" s="1144"/>
      <c r="L265" s="1144"/>
      <c r="M265" s="1145"/>
      <c r="P265" s="1144"/>
    </row>
    <row r="266" spans="1:16" s="1019" customFormat="1" x14ac:dyDescent="0.25">
      <c r="A266" s="1146"/>
      <c r="B266" s="1144"/>
      <c r="D266" s="1144"/>
      <c r="E266" s="1144"/>
      <c r="F266" s="1145"/>
      <c r="I266" s="1144"/>
      <c r="K266" s="1144"/>
      <c r="L266" s="1144"/>
      <c r="M266" s="1145"/>
      <c r="P266" s="1144"/>
    </row>
    <row r="267" spans="1:16" s="1019" customFormat="1" x14ac:dyDescent="0.25">
      <c r="A267" s="1146"/>
      <c r="B267" s="1144"/>
      <c r="D267" s="1144"/>
      <c r="E267" s="1144"/>
      <c r="F267" s="1145"/>
      <c r="I267" s="1144"/>
      <c r="K267" s="1144"/>
      <c r="L267" s="1144"/>
      <c r="M267" s="1145"/>
      <c r="P267" s="1144"/>
    </row>
    <row r="268" spans="1:16" s="1019" customFormat="1" x14ac:dyDescent="0.25">
      <c r="A268" s="1146"/>
      <c r="B268" s="1144"/>
      <c r="D268" s="1144"/>
      <c r="E268" s="1144"/>
      <c r="F268" s="1145"/>
      <c r="I268" s="1144"/>
      <c r="K268" s="1144"/>
      <c r="L268" s="1144"/>
      <c r="M268" s="1145"/>
      <c r="P268" s="1144"/>
    </row>
    <row r="269" spans="1:16" s="1019" customFormat="1" x14ac:dyDescent="0.25">
      <c r="A269" s="1146"/>
      <c r="B269" s="1144"/>
      <c r="D269" s="1144"/>
      <c r="E269" s="1144"/>
      <c r="F269" s="1145"/>
      <c r="I269" s="1144"/>
      <c r="K269" s="1144"/>
      <c r="L269" s="1144"/>
      <c r="M269" s="1145"/>
      <c r="P269" s="1144"/>
    </row>
    <row r="270" spans="1:16" s="1019" customFormat="1" x14ac:dyDescent="0.25">
      <c r="A270" s="1146"/>
      <c r="B270" s="1144"/>
      <c r="D270" s="1144"/>
      <c r="E270" s="1144"/>
      <c r="F270" s="1145"/>
      <c r="I270" s="1144"/>
      <c r="K270" s="1144"/>
      <c r="L270" s="1144"/>
      <c r="M270" s="1145"/>
      <c r="P270" s="1144"/>
    </row>
    <row r="271" spans="1:16" s="1019" customFormat="1" x14ac:dyDescent="0.25">
      <c r="A271" s="1146"/>
      <c r="B271" s="1144"/>
      <c r="D271" s="1144"/>
      <c r="E271" s="1144"/>
      <c r="F271" s="1145"/>
      <c r="I271" s="1144"/>
      <c r="K271" s="1144"/>
      <c r="L271" s="1144"/>
      <c r="M271" s="1145"/>
      <c r="P271" s="1144"/>
    </row>
    <row r="272" spans="1:16" s="1019" customFormat="1" x14ac:dyDescent="0.25">
      <c r="A272" s="1146"/>
      <c r="B272" s="1144"/>
      <c r="D272" s="1144"/>
      <c r="E272" s="1144"/>
      <c r="F272" s="1145"/>
      <c r="I272" s="1144"/>
      <c r="K272" s="1144"/>
      <c r="L272" s="1144"/>
      <c r="M272" s="1145"/>
      <c r="P272" s="1144"/>
    </row>
    <row r="273" spans="1:16" s="1019" customFormat="1" x14ac:dyDescent="0.25">
      <c r="A273" s="1146"/>
      <c r="B273" s="1144"/>
      <c r="D273" s="1144"/>
      <c r="E273" s="1144"/>
      <c r="F273" s="1145"/>
      <c r="I273" s="1144"/>
      <c r="K273" s="1144"/>
      <c r="L273" s="1144"/>
      <c r="M273" s="1145"/>
      <c r="P273" s="1144"/>
    </row>
    <row r="274" spans="1:16" s="1019" customFormat="1" x14ac:dyDescent="0.25">
      <c r="A274" s="1146"/>
      <c r="B274" s="1144"/>
      <c r="D274" s="1144"/>
      <c r="E274" s="1144"/>
      <c r="F274" s="1145"/>
      <c r="I274" s="1144"/>
      <c r="K274" s="1144"/>
      <c r="L274" s="1144"/>
      <c r="M274" s="1145"/>
      <c r="P274" s="1144"/>
    </row>
    <row r="275" spans="1:16" s="1019" customFormat="1" x14ac:dyDescent="0.25">
      <c r="A275" s="1146"/>
      <c r="B275" s="1144"/>
      <c r="D275" s="1144"/>
      <c r="E275" s="1144"/>
      <c r="F275" s="1145"/>
      <c r="I275" s="1144"/>
      <c r="K275" s="1144"/>
      <c r="L275" s="1144"/>
      <c r="M275" s="1145"/>
      <c r="P275" s="1144"/>
    </row>
    <row r="276" spans="1:16" s="1019" customFormat="1" x14ac:dyDescent="0.25">
      <c r="A276" s="1146"/>
      <c r="B276" s="1144"/>
      <c r="D276" s="1144"/>
      <c r="E276" s="1144"/>
      <c r="F276" s="1145"/>
      <c r="I276" s="1144"/>
      <c r="K276" s="1144"/>
      <c r="L276" s="1144"/>
      <c r="M276" s="1145"/>
      <c r="P276" s="1144"/>
    </row>
    <row r="277" spans="1:16" s="1019" customFormat="1" x14ac:dyDescent="0.25">
      <c r="A277" s="1146"/>
      <c r="B277" s="1144"/>
      <c r="D277" s="1144"/>
      <c r="E277" s="1144"/>
      <c r="F277" s="1145"/>
      <c r="I277" s="1144"/>
      <c r="K277" s="1144"/>
      <c r="L277" s="1144"/>
      <c r="M277" s="1145"/>
      <c r="P277" s="1144"/>
    </row>
    <row r="278" spans="1:16" s="1019" customFormat="1" x14ac:dyDescent="0.25">
      <c r="A278" s="1146"/>
      <c r="B278" s="1144"/>
      <c r="D278" s="1144"/>
      <c r="E278" s="1144"/>
      <c r="F278" s="1145"/>
      <c r="I278" s="1144"/>
      <c r="K278" s="1144"/>
      <c r="L278" s="1144"/>
      <c r="M278" s="1145"/>
      <c r="P278" s="1144"/>
    </row>
    <row r="279" spans="1:16" s="1019" customFormat="1" x14ac:dyDescent="0.25">
      <c r="A279" s="1146"/>
      <c r="B279" s="1144"/>
      <c r="D279" s="1144"/>
      <c r="E279" s="1144"/>
      <c r="F279" s="1145"/>
      <c r="I279" s="1144"/>
      <c r="K279" s="1144"/>
      <c r="L279" s="1144"/>
      <c r="M279" s="1145"/>
      <c r="P279" s="1144"/>
    </row>
    <row r="280" spans="1:16" s="1019" customFormat="1" x14ac:dyDescent="0.25">
      <c r="A280" s="1146"/>
      <c r="B280" s="1144"/>
      <c r="D280" s="1144"/>
      <c r="E280" s="1144"/>
      <c r="F280" s="1145"/>
      <c r="I280" s="1144"/>
      <c r="K280" s="1144"/>
      <c r="L280" s="1144"/>
      <c r="M280" s="1145"/>
      <c r="P280" s="1144"/>
    </row>
    <row r="281" spans="1:16" s="1019" customFormat="1" x14ac:dyDescent="0.25">
      <c r="A281" s="1146"/>
      <c r="B281" s="1144"/>
      <c r="D281" s="1144"/>
      <c r="E281" s="1144"/>
      <c r="F281" s="1145"/>
      <c r="I281" s="1144"/>
      <c r="K281" s="1144"/>
      <c r="L281" s="1144"/>
      <c r="M281" s="1145"/>
      <c r="P281" s="1144"/>
    </row>
    <row r="282" spans="1:16" s="1019" customFormat="1" x14ac:dyDescent="0.25">
      <c r="A282" s="1146"/>
      <c r="B282" s="1144"/>
      <c r="D282" s="1144"/>
      <c r="E282" s="1144"/>
      <c r="F282" s="1145"/>
      <c r="I282" s="1144"/>
      <c r="K282" s="1144"/>
      <c r="L282" s="1144"/>
      <c r="M282" s="1145"/>
      <c r="P282" s="1144"/>
    </row>
    <row r="283" spans="1:16" s="1019" customFormat="1" x14ac:dyDescent="0.25">
      <c r="A283" s="1146"/>
      <c r="B283" s="1144"/>
      <c r="D283" s="1144"/>
      <c r="E283" s="1144"/>
      <c r="F283" s="1145"/>
      <c r="I283" s="1144"/>
      <c r="K283" s="1144"/>
      <c r="L283" s="1144"/>
      <c r="M283" s="1145"/>
      <c r="P283" s="1144"/>
    </row>
    <row r="284" spans="1:16" s="1019" customFormat="1" x14ac:dyDescent="0.25">
      <c r="A284" s="1146"/>
      <c r="B284" s="1144"/>
      <c r="D284" s="1144"/>
      <c r="E284" s="1144"/>
      <c r="F284" s="1145"/>
      <c r="I284" s="1144"/>
      <c r="K284" s="1144"/>
      <c r="L284" s="1144"/>
      <c r="M284" s="1145"/>
      <c r="P284" s="1144"/>
    </row>
    <row r="285" spans="1:16" s="1019" customFormat="1" x14ac:dyDescent="0.25">
      <c r="A285" s="1146"/>
      <c r="B285" s="1144"/>
      <c r="D285" s="1144"/>
      <c r="E285" s="1144"/>
      <c r="F285" s="1145"/>
      <c r="I285" s="1144"/>
      <c r="K285" s="1144"/>
      <c r="L285" s="1144"/>
      <c r="M285" s="1145"/>
      <c r="P285" s="1144"/>
    </row>
    <row r="286" spans="1:16" s="1019" customFormat="1" x14ac:dyDescent="0.25">
      <c r="A286" s="1146"/>
      <c r="B286" s="1144"/>
      <c r="D286" s="1144"/>
      <c r="E286" s="1144"/>
      <c r="F286" s="1145"/>
      <c r="I286" s="1144"/>
      <c r="K286" s="1144"/>
      <c r="L286" s="1144"/>
      <c r="M286" s="1145"/>
      <c r="P286" s="1144"/>
    </row>
    <row r="287" spans="1:16" s="1019" customFormat="1" x14ac:dyDescent="0.25">
      <c r="A287" s="1146"/>
      <c r="B287" s="1144"/>
      <c r="D287" s="1144"/>
      <c r="E287" s="1144"/>
      <c r="F287" s="1145"/>
      <c r="I287" s="1144"/>
      <c r="K287" s="1144"/>
      <c r="L287" s="1144"/>
      <c r="M287" s="1145"/>
      <c r="P287" s="1144"/>
    </row>
    <row r="288" spans="1:16" s="1019" customFormat="1" x14ac:dyDescent="0.25">
      <c r="A288" s="1146"/>
      <c r="B288" s="1144"/>
      <c r="D288" s="1144"/>
      <c r="E288" s="1144"/>
      <c r="F288" s="1145"/>
      <c r="I288" s="1144"/>
      <c r="K288" s="1144"/>
      <c r="L288" s="1144"/>
      <c r="M288" s="1145"/>
      <c r="P288" s="1144"/>
    </row>
    <row r="289" spans="1:16" s="1019" customFormat="1" x14ac:dyDescent="0.25">
      <c r="A289" s="1146"/>
      <c r="B289" s="1144"/>
      <c r="D289" s="1144"/>
      <c r="E289" s="1144"/>
      <c r="F289" s="1145"/>
      <c r="I289" s="1144"/>
      <c r="K289" s="1144"/>
      <c r="L289" s="1144"/>
      <c r="M289" s="1145"/>
      <c r="P289" s="1144"/>
    </row>
    <row r="290" spans="1:16" s="1019" customFormat="1" x14ac:dyDescent="0.25">
      <c r="A290" s="1146"/>
      <c r="B290" s="1144"/>
      <c r="D290" s="1144"/>
      <c r="E290" s="1144"/>
      <c r="F290" s="1145"/>
      <c r="I290" s="1144"/>
      <c r="K290" s="1144"/>
      <c r="L290" s="1144"/>
      <c r="M290" s="1145"/>
      <c r="P290" s="1144"/>
    </row>
    <row r="291" spans="1:16" s="1019" customFormat="1" x14ac:dyDescent="0.25">
      <c r="A291" s="1146"/>
      <c r="B291" s="1144"/>
      <c r="D291" s="1144"/>
      <c r="E291" s="1144"/>
      <c r="F291" s="1145"/>
      <c r="I291" s="1144"/>
      <c r="K291" s="1144"/>
      <c r="L291" s="1144"/>
      <c r="M291" s="1145"/>
      <c r="P291" s="1144"/>
    </row>
    <row r="292" spans="1:16" s="1019" customFormat="1" x14ac:dyDescent="0.25">
      <c r="A292" s="1146"/>
      <c r="B292" s="1144"/>
      <c r="D292" s="1144"/>
      <c r="E292" s="1144"/>
      <c r="F292" s="1145"/>
      <c r="I292" s="1144"/>
      <c r="K292" s="1144"/>
      <c r="L292" s="1144"/>
      <c r="M292" s="1145"/>
      <c r="P292" s="1144"/>
    </row>
    <row r="293" spans="1:16" s="1019" customFormat="1" x14ac:dyDescent="0.25">
      <c r="A293" s="1146"/>
      <c r="B293" s="1144"/>
      <c r="D293" s="1144"/>
      <c r="E293" s="1144"/>
      <c r="F293" s="1145"/>
      <c r="I293" s="1144"/>
      <c r="K293" s="1144"/>
      <c r="L293" s="1144"/>
      <c r="M293" s="1145"/>
      <c r="P293" s="1144"/>
    </row>
    <row r="294" spans="1:16" s="1019" customFormat="1" x14ac:dyDescent="0.25">
      <c r="A294" s="1146"/>
      <c r="B294" s="1144"/>
      <c r="D294" s="1144"/>
      <c r="E294" s="1144"/>
      <c r="F294" s="1145"/>
      <c r="I294" s="1144"/>
      <c r="K294" s="1144"/>
      <c r="L294" s="1144"/>
      <c r="M294" s="1145"/>
      <c r="P294" s="1144"/>
    </row>
    <row r="295" spans="1:16" s="1019" customFormat="1" x14ac:dyDescent="0.25">
      <c r="A295" s="1146"/>
      <c r="B295" s="1144"/>
      <c r="D295" s="1144"/>
      <c r="E295" s="1144"/>
      <c r="F295" s="1145"/>
      <c r="I295" s="1144"/>
      <c r="K295" s="1144"/>
      <c r="L295" s="1144"/>
      <c r="M295" s="1145"/>
      <c r="P295" s="1144"/>
    </row>
    <row r="296" spans="1:16" s="1019" customFormat="1" x14ac:dyDescent="0.25">
      <c r="A296" s="1146"/>
      <c r="B296" s="1144"/>
      <c r="D296" s="1144"/>
      <c r="E296" s="1144"/>
      <c r="F296" s="1145"/>
      <c r="I296" s="1144"/>
      <c r="K296" s="1144"/>
      <c r="L296" s="1144"/>
      <c r="M296" s="1145"/>
      <c r="P296" s="1144"/>
    </row>
    <row r="297" spans="1:16" s="1019" customFormat="1" x14ac:dyDescent="0.25">
      <c r="A297" s="1146"/>
      <c r="B297" s="1144"/>
      <c r="D297" s="1144"/>
      <c r="E297" s="1144"/>
      <c r="F297" s="1145"/>
      <c r="I297" s="1144"/>
      <c r="K297" s="1144"/>
      <c r="L297" s="1144"/>
      <c r="M297" s="1145"/>
      <c r="P297" s="1144"/>
    </row>
    <row r="298" spans="1:16" s="1019" customFormat="1" x14ac:dyDescent="0.25">
      <c r="A298" s="1146"/>
      <c r="B298" s="1144"/>
      <c r="D298" s="1144"/>
      <c r="E298" s="1144"/>
      <c r="F298" s="1145"/>
      <c r="I298" s="1144"/>
      <c r="K298" s="1144"/>
      <c r="L298" s="1144"/>
      <c r="M298" s="1145"/>
      <c r="P298" s="1144"/>
    </row>
    <row r="299" spans="1:16" s="1019" customFormat="1" x14ac:dyDescent="0.25">
      <c r="A299" s="1146"/>
      <c r="B299" s="1144"/>
      <c r="D299" s="1144"/>
      <c r="E299" s="1144"/>
      <c r="F299" s="1145"/>
      <c r="I299" s="1144"/>
      <c r="K299" s="1144"/>
      <c r="L299" s="1144"/>
      <c r="M299" s="1145"/>
      <c r="P299" s="1144"/>
    </row>
    <row r="300" spans="1:16" s="1019" customFormat="1" x14ac:dyDescent="0.25">
      <c r="A300" s="1146"/>
      <c r="B300" s="1144"/>
      <c r="D300" s="1144"/>
      <c r="E300" s="1144"/>
      <c r="F300" s="1145"/>
      <c r="I300" s="1144"/>
      <c r="K300" s="1144"/>
      <c r="L300" s="1144"/>
      <c r="M300" s="1145"/>
      <c r="P300" s="1144"/>
    </row>
    <row r="301" spans="1:16" s="1019" customFormat="1" x14ac:dyDescent="0.25">
      <c r="A301" s="1146"/>
      <c r="B301" s="1144"/>
      <c r="D301" s="1144"/>
      <c r="E301" s="1144"/>
      <c r="F301" s="1145"/>
      <c r="I301" s="1144"/>
      <c r="K301" s="1144"/>
      <c r="L301" s="1144"/>
      <c r="M301" s="1145"/>
      <c r="P301" s="1144"/>
    </row>
    <row r="302" spans="1:16" s="1019" customFormat="1" x14ac:dyDescent="0.25">
      <c r="A302" s="1146"/>
      <c r="B302" s="1144"/>
      <c r="D302" s="1144"/>
      <c r="E302" s="1144"/>
      <c r="F302" s="1145"/>
      <c r="I302" s="1144"/>
      <c r="K302" s="1144"/>
      <c r="L302" s="1144"/>
      <c r="M302" s="1145"/>
      <c r="P302" s="1144"/>
    </row>
    <row r="303" spans="1:16" s="1019" customFormat="1" x14ac:dyDescent="0.25">
      <c r="A303" s="1146"/>
      <c r="B303" s="1144"/>
      <c r="D303" s="1144"/>
      <c r="E303" s="1144"/>
      <c r="F303" s="1145"/>
      <c r="I303" s="1144"/>
      <c r="K303" s="1144"/>
      <c r="L303" s="1144"/>
      <c r="M303" s="1145"/>
      <c r="P303" s="1144"/>
    </row>
    <row r="304" spans="1:16" s="1019" customFormat="1" x14ac:dyDescent="0.25">
      <c r="A304" s="1146"/>
      <c r="B304" s="1144"/>
      <c r="D304" s="1144"/>
      <c r="E304" s="1144"/>
      <c r="F304" s="1145"/>
      <c r="I304" s="1144"/>
      <c r="K304" s="1144"/>
      <c r="L304" s="1144"/>
      <c r="M304" s="1145"/>
      <c r="P304" s="1144"/>
    </row>
    <row r="305" spans="1:16" s="1019" customFormat="1" x14ac:dyDescent="0.25">
      <c r="A305" s="1146"/>
      <c r="B305" s="1144"/>
      <c r="D305" s="1144"/>
      <c r="E305" s="1144"/>
      <c r="F305" s="1145"/>
      <c r="I305" s="1144"/>
      <c r="K305" s="1144"/>
      <c r="L305" s="1144"/>
      <c r="M305" s="1145"/>
      <c r="P305" s="1144"/>
    </row>
    <row r="306" spans="1:16" s="1019" customFormat="1" x14ac:dyDescent="0.25">
      <c r="A306" s="1146"/>
      <c r="B306" s="1144"/>
      <c r="D306" s="1144"/>
      <c r="E306" s="1144"/>
      <c r="F306" s="1145"/>
      <c r="I306" s="1144"/>
      <c r="K306" s="1144"/>
      <c r="L306" s="1144"/>
      <c r="M306" s="1145"/>
      <c r="P306" s="1144"/>
    </row>
    <row r="307" spans="1:16" s="1019" customFormat="1" x14ac:dyDescent="0.25">
      <c r="A307" s="1146"/>
      <c r="B307" s="1144"/>
      <c r="D307" s="1144"/>
      <c r="E307" s="1144"/>
      <c r="F307" s="1145"/>
      <c r="I307" s="1144"/>
      <c r="K307" s="1144"/>
      <c r="L307" s="1144"/>
      <c r="M307" s="1145"/>
      <c r="P307" s="1144"/>
    </row>
    <row r="308" spans="1:16" s="1019" customFormat="1" x14ac:dyDescent="0.25">
      <c r="A308" s="1146"/>
      <c r="B308" s="1144"/>
      <c r="D308" s="1144"/>
      <c r="E308" s="1144"/>
      <c r="F308" s="1145"/>
      <c r="I308" s="1144"/>
      <c r="K308" s="1144"/>
      <c r="L308" s="1144"/>
      <c r="M308" s="1145"/>
      <c r="P308" s="1144"/>
    </row>
    <row r="309" spans="1:16" s="1019" customFormat="1" x14ac:dyDescent="0.25">
      <c r="A309" s="1146"/>
      <c r="B309" s="1144"/>
      <c r="D309" s="1144"/>
      <c r="E309" s="1144"/>
      <c r="F309" s="1145"/>
      <c r="I309" s="1144"/>
      <c r="K309" s="1144"/>
      <c r="L309" s="1144"/>
      <c r="M309" s="1145"/>
      <c r="P309" s="1144"/>
    </row>
    <row r="310" spans="1:16" s="1019" customFormat="1" x14ac:dyDescent="0.25">
      <c r="A310" s="1146"/>
      <c r="B310" s="1144"/>
      <c r="D310" s="1144"/>
      <c r="E310" s="1144"/>
      <c r="F310" s="1145"/>
      <c r="I310" s="1144"/>
      <c r="K310" s="1144"/>
      <c r="L310" s="1144"/>
      <c r="M310" s="1145"/>
      <c r="P310" s="1144"/>
    </row>
    <row r="311" spans="1:16" s="1019" customFormat="1" x14ac:dyDescent="0.25">
      <c r="A311" s="1146"/>
      <c r="B311" s="1144"/>
      <c r="D311" s="1144"/>
      <c r="E311" s="1144"/>
      <c r="F311" s="1145"/>
      <c r="I311" s="1144"/>
      <c r="K311" s="1144"/>
      <c r="L311" s="1144"/>
      <c r="M311" s="1145"/>
      <c r="P311" s="1144"/>
    </row>
    <row r="312" spans="1:16" s="1019" customFormat="1" x14ac:dyDescent="0.25">
      <c r="A312" s="1146"/>
      <c r="B312" s="1144"/>
      <c r="D312" s="1144"/>
      <c r="E312" s="1144"/>
      <c r="F312" s="1145"/>
      <c r="I312" s="1144"/>
      <c r="K312" s="1144"/>
      <c r="L312" s="1144"/>
      <c r="M312" s="1145"/>
      <c r="P312" s="1144"/>
    </row>
    <row r="313" spans="1:16" s="1019" customFormat="1" x14ac:dyDescent="0.25">
      <c r="A313" s="1146"/>
      <c r="B313" s="1144"/>
      <c r="D313" s="1144"/>
      <c r="E313" s="1144"/>
      <c r="F313" s="1145"/>
      <c r="I313" s="1144"/>
      <c r="K313" s="1144"/>
      <c r="L313" s="1144"/>
      <c r="M313" s="1145"/>
      <c r="P313" s="1144"/>
    </row>
    <row r="314" spans="1:16" s="1019" customFormat="1" x14ac:dyDescent="0.25">
      <c r="A314" s="1146"/>
      <c r="B314" s="1144"/>
      <c r="D314" s="1144"/>
      <c r="E314" s="1144"/>
      <c r="F314" s="1145"/>
      <c r="I314" s="1144"/>
      <c r="K314" s="1144"/>
      <c r="L314" s="1144"/>
      <c r="M314" s="1145"/>
      <c r="P314" s="1144"/>
    </row>
    <row r="315" spans="1:16" s="1019" customFormat="1" x14ac:dyDescent="0.25">
      <c r="A315" s="1146"/>
      <c r="B315" s="1144"/>
      <c r="D315" s="1144"/>
      <c r="E315" s="1144"/>
      <c r="F315" s="1145"/>
      <c r="I315" s="1144"/>
      <c r="K315" s="1144"/>
      <c r="L315" s="1144"/>
      <c r="M315" s="1145"/>
      <c r="P315" s="1144"/>
    </row>
    <row r="316" spans="1:16" s="1019" customFormat="1" x14ac:dyDescent="0.25">
      <c r="A316" s="1146"/>
      <c r="B316" s="1144"/>
      <c r="D316" s="1144"/>
      <c r="E316" s="1144"/>
      <c r="F316" s="1145"/>
      <c r="I316" s="1144"/>
      <c r="K316" s="1144"/>
      <c r="L316" s="1144"/>
      <c r="M316" s="1145"/>
      <c r="P316" s="1144"/>
    </row>
    <row r="317" spans="1:16" s="1019" customFormat="1" x14ac:dyDescent="0.25">
      <c r="A317" s="1146"/>
      <c r="B317" s="1144"/>
      <c r="D317" s="1144"/>
      <c r="E317" s="1144"/>
      <c r="F317" s="1145"/>
      <c r="I317" s="1144"/>
      <c r="K317" s="1144"/>
      <c r="L317" s="1144"/>
      <c r="M317" s="1145"/>
      <c r="P317" s="1144"/>
    </row>
    <row r="318" spans="1:16" s="1019" customFormat="1" x14ac:dyDescent="0.25">
      <c r="A318" s="1146"/>
      <c r="B318" s="1144"/>
      <c r="D318" s="1144"/>
      <c r="E318" s="1144"/>
      <c r="F318" s="1145"/>
      <c r="I318" s="1144"/>
      <c r="K318" s="1144"/>
      <c r="L318" s="1144"/>
      <c r="M318" s="1145"/>
      <c r="P318" s="1144"/>
    </row>
    <row r="319" spans="1:16" s="1019" customFormat="1" x14ac:dyDescent="0.25">
      <c r="A319" s="1146"/>
      <c r="B319" s="1144"/>
      <c r="D319" s="1144"/>
      <c r="E319" s="1144"/>
      <c r="F319" s="1145"/>
      <c r="I319" s="1144"/>
      <c r="K319" s="1144"/>
      <c r="L319" s="1144"/>
      <c r="M319" s="1145"/>
      <c r="P319" s="1144"/>
    </row>
    <row r="320" spans="1:16" s="1019" customFormat="1" x14ac:dyDescent="0.25">
      <c r="A320" s="1146"/>
      <c r="B320" s="1144"/>
      <c r="D320" s="1144"/>
      <c r="E320" s="1144"/>
      <c r="F320" s="1145"/>
      <c r="I320" s="1144"/>
      <c r="K320" s="1144"/>
      <c r="L320" s="1144"/>
      <c r="M320" s="1145"/>
      <c r="P320" s="1144"/>
    </row>
    <row r="321" spans="1:16" s="1019" customFormat="1" x14ac:dyDescent="0.25">
      <c r="A321" s="1146"/>
      <c r="B321" s="1144"/>
      <c r="D321" s="1144"/>
      <c r="E321" s="1144"/>
      <c r="F321" s="1145"/>
      <c r="I321" s="1144"/>
      <c r="K321" s="1144"/>
      <c r="L321" s="1144"/>
      <c r="M321" s="1145"/>
      <c r="P321" s="1144"/>
    </row>
    <row r="322" spans="1:16" s="1019" customFormat="1" x14ac:dyDescent="0.25">
      <c r="A322" s="1146"/>
      <c r="B322" s="1144"/>
      <c r="D322" s="1144"/>
      <c r="E322" s="1144"/>
      <c r="F322" s="1145"/>
      <c r="I322" s="1144"/>
      <c r="K322" s="1144"/>
      <c r="L322" s="1144"/>
      <c r="M322" s="1145"/>
      <c r="P322" s="1144"/>
    </row>
    <row r="323" spans="1:16" s="1019" customFormat="1" x14ac:dyDescent="0.25">
      <c r="A323" s="1146"/>
      <c r="B323" s="1144"/>
      <c r="D323" s="1144"/>
      <c r="E323" s="1144"/>
      <c r="F323" s="1145"/>
      <c r="I323" s="1144"/>
      <c r="K323" s="1144"/>
      <c r="L323" s="1144"/>
      <c r="M323" s="1145"/>
      <c r="P323" s="1144"/>
    </row>
    <row r="324" spans="1:16" s="1019" customFormat="1" x14ac:dyDescent="0.25">
      <c r="A324" s="1146"/>
      <c r="B324" s="1144"/>
      <c r="D324" s="1144"/>
      <c r="E324" s="1144"/>
      <c r="F324" s="1145"/>
      <c r="I324" s="1144"/>
      <c r="K324" s="1144"/>
      <c r="L324" s="1144"/>
      <c r="M324" s="1145"/>
      <c r="P324" s="1144"/>
    </row>
    <row r="325" spans="1:16" s="1019" customFormat="1" x14ac:dyDescent="0.25">
      <c r="A325" s="1146"/>
      <c r="B325" s="1144"/>
      <c r="D325" s="1144"/>
      <c r="E325" s="1144"/>
      <c r="F325" s="1145"/>
      <c r="I325" s="1144"/>
      <c r="K325" s="1144"/>
      <c r="L325" s="1144"/>
      <c r="M325" s="1145"/>
      <c r="P325" s="1144"/>
    </row>
    <row r="326" spans="1:16" s="1019" customFormat="1" x14ac:dyDescent="0.25">
      <c r="A326" s="1146"/>
      <c r="B326" s="1144"/>
      <c r="D326" s="1144"/>
      <c r="E326" s="1144"/>
      <c r="F326" s="1145"/>
      <c r="I326" s="1144"/>
      <c r="K326" s="1144"/>
      <c r="L326" s="1144"/>
      <c r="M326" s="1145"/>
      <c r="P326" s="1144"/>
    </row>
    <row r="327" spans="1:16" s="1019" customFormat="1" x14ac:dyDescent="0.25">
      <c r="A327" s="1146"/>
      <c r="B327" s="1144"/>
      <c r="D327" s="1144"/>
      <c r="E327" s="1144"/>
      <c r="F327" s="1145"/>
      <c r="I327" s="1144"/>
      <c r="K327" s="1144"/>
      <c r="L327" s="1144"/>
      <c r="M327" s="1145"/>
      <c r="P327" s="1144"/>
    </row>
    <row r="328" spans="1:16" s="1019" customFormat="1" x14ac:dyDescent="0.25">
      <c r="A328" s="1146"/>
      <c r="B328" s="1144"/>
      <c r="D328" s="1144"/>
      <c r="E328" s="1144"/>
      <c r="F328" s="1145"/>
      <c r="I328" s="1144"/>
      <c r="K328" s="1144"/>
      <c r="L328" s="1144"/>
      <c r="M328" s="1145"/>
      <c r="P328" s="1144"/>
    </row>
    <row r="329" spans="1:16" s="1019" customFormat="1" x14ac:dyDescent="0.25">
      <c r="A329" s="1146"/>
      <c r="B329" s="1144"/>
      <c r="D329" s="1144"/>
      <c r="E329" s="1144"/>
      <c r="F329" s="1145"/>
      <c r="I329" s="1144"/>
      <c r="K329" s="1144"/>
      <c r="L329" s="1144"/>
      <c r="M329" s="1145"/>
      <c r="P329" s="1144"/>
    </row>
    <row r="330" spans="1:16" s="1019" customFormat="1" x14ac:dyDescent="0.25">
      <c r="A330" s="1146"/>
      <c r="B330" s="1144"/>
      <c r="D330" s="1144"/>
      <c r="E330" s="1144"/>
      <c r="F330" s="1145"/>
      <c r="I330" s="1144"/>
      <c r="K330" s="1144"/>
      <c r="L330" s="1144"/>
      <c r="M330" s="1145"/>
      <c r="P330" s="1144"/>
    </row>
    <row r="331" spans="1:16" s="1019" customFormat="1" x14ac:dyDescent="0.25">
      <c r="A331" s="1146"/>
      <c r="B331" s="1144"/>
      <c r="D331" s="1144"/>
      <c r="E331" s="1144"/>
      <c r="F331" s="1145"/>
      <c r="I331" s="1144"/>
      <c r="K331" s="1144"/>
      <c r="L331" s="1144"/>
      <c r="M331" s="1145"/>
      <c r="P331" s="1144"/>
    </row>
    <row r="332" spans="1:16" s="1019" customFormat="1" x14ac:dyDescent="0.25">
      <c r="A332" s="1146"/>
      <c r="B332" s="1144"/>
      <c r="D332" s="1144"/>
      <c r="E332" s="1144"/>
      <c r="F332" s="1145"/>
      <c r="I332" s="1144"/>
      <c r="K332" s="1144"/>
      <c r="L332" s="1144"/>
      <c r="M332" s="1145"/>
      <c r="P332" s="1144"/>
    </row>
    <row r="333" spans="1:16" s="1019" customFormat="1" x14ac:dyDescent="0.25">
      <c r="A333" s="1146"/>
      <c r="B333" s="1144"/>
      <c r="D333" s="1144"/>
      <c r="E333" s="1144"/>
      <c r="F333" s="1145"/>
      <c r="I333" s="1144"/>
      <c r="K333" s="1144"/>
      <c r="L333" s="1144"/>
      <c r="M333" s="1145"/>
      <c r="P333" s="1144"/>
    </row>
    <row r="334" spans="1:16" s="1019" customFormat="1" x14ac:dyDescent="0.25">
      <c r="A334" s="1146"/>
      <c r="B334" s="1144"/>
      <c r="D334" s="1144"/>
      <c r="E334" s="1144"/>
      <c r="F334" s="1145"/>
      <c r="I334" s="1144"/>
      <c r="K334" s="1144"/>
      <c r="L334" s="1144"/>
      <c r="M334" s="1145"/>
      <c r="P334" s="1144"/>
    </row>
    <row r="335" spans="1:16" s="1019" customFormat="1" x14ac:dyDescent="0.25">
      <c r="A335" s="1146"/>
      <c r="B335" s="1144"/>
      <c r="D335" s="1144"/>
      <c r="E335" s="1144"/>
      <c r="F335" s="1145"/>
      <c r="I335" s="1144"/>
      <c r="K335" s="1144"/>
      <c r="L335" s="1144"/>
      <c r="M335" s="1145"/>
      <c r="P335" s="1144"/>
    </row>
    <row r="336" spans="1:16" s="1019" customFormat="1" x14ac:dyDescent="0.25">
      <c r="A336" s="1146"/>
      <c r="B336" s="1144"/>
      <c r="D336" s="1144"/>
      <c r="E336" s="1144"/>
      <c r="F336" s="1145"/>
      <c r="I336" s="1144"/>
      <c r="K336" s="1144"/>
      <c r="L336" s="1144"/>
      <c r="M336" s="1145"/>
      <c r="P336" s="1144"/>
    </row>
    <row r="337" spans="1:16" s="1019" customFormat="1" x14ac:dyDescent="0.25">
      <c r="A337" s="1146"/>
      <c r="B337" s="1144"/>
      <c r="D337" s="1144"/>
      <c r="E337" s="1144"/>
      <c r="F337" s="1145"/>
      <c r="I337" s="1144"/>
      <c r="K337" s="1144"/>
      <c r="L337" s="1144"/>
      <c r="M337" s="1145"/>
      <c r="P337" s="1144"/>
    </row>
    <row r="338" spans="1:16" s="1019" customFormat="1" x14ac:dyDescent="0.25">
      <c r="A338" s="1146"/>
      <c r="B338" s="1144"/>
      <c r="D338" s="1144"/>
      <c r="E338" s="1144"/>
      <c r="F338" s="1145"/>
      <c r="I338" s="1144"/>
      <c r="K338" s="1144"/>
      <c r="L338" s="1144"/>
      <c r="M338" s="1145"/>
      <c r="P338" s="1144"/>
    </row>
    <row r="339" spans="1:16" s="1019" customFormat="1" x14ac:dyDescent="0.25">
      <c r="A339" s="1146"/>
      <c r="B339" s="1144"/>
      <c r="D339" s="1144"/>
      <c r="E339" s="1144"/>
      <c r="F339" s="1145"/>
      <c r="I339" s="1144"/>
      <c r="K339" s="1144"/>
      <c r="L339" s="1144"/>
      <c r="M339" s="1145"/>
      <c r="P339" s="1144"/>
    </row>
    <row r="340" spans="1:16" s="1019" customFormat="1" x14ac:dyDescent="0.25">
      <c r="A340" s="1146"/>
      <c r="B340" s="1144"/>
      <c r="D340" s="1144"/>
      <c r="E340" s="1144"/>
      <c r="F340" s="1145"/>
      <c r="I340" s="1144"/>
      <c r="K340" s="1144"/>
      <c r="L340" s="1144"/>
      <c r="M340" s="1145"/>
      <c r="P340" s="1144"/>
    </row>
    <row r="341" spans="1:16" s="1019" customFormat="1" x14ac:dyDescent="0.25">
      <c r="A341" s="1146"/>
      <c r="B341" s="1144"/>
      <c r="D341" s="1144"/>
      <c r="E341" s="1144"/>
      <c r="F341" s="1145"/>
      <c r="I341" s="1144"/>
      <c r="K341" s="1144"/>
      <c r="L341" s="1144"/>
      <c r="M341" s="1145"/>
      <c r="P341" s="1144"/>
    </row>
    <row r="342" spans="1:16" s="1019" customFormat="1" x14ac:dyDescent="0.25">
      <c r="A342" s="1146"/>
      <c r="B342" s="1144"/>
      <c r="D342" s="1144"/>
      <c r="E342" s="1144"/>
      <c r="F342" s="1145"/>
      <c r="I342" s="1144"/>
      <c r="K342" s="1144"/>
      <c r="L342" s="1144"/>
      <c r="M342" s="1145"/>
      <c r="P342" s="1144"/>
    </row>
    <row r="343" spans="1:16" s="1019" customFormat="1" x14ac:dyDescent="0.25">
      <c r="A343" s="1146"/>
      <c r="B343" s="1144"/>
      <c r="D343" s="1144"/>
      <c r="E343" s="1144"/>
      <c r="F343" s="1145"/>
      <c r="I343" s="1144"/>
      <c r="K343" s="1144"/>
      <c r="L343" s="1144"/>
      <c r="M343" s="1145"/>
      <c r="P343" s="1144"/>
    </row>
    <row r="344" spans="1:16" s="1019" customFormat="1" x14ac:dyDescent="0.25">
      <c r="A344" s="1146"/>
      <c r="B344" s="1144"/>
      <c r="D344" s="1144"/>
      <c r="E344" s="1144"/>
      <c r="F344" s="1145"/>
      <c r="I344" s="1144"/>
      <c r="K344" s="1144"/>
      <c r="L344" s="1144"/>
      <c r="M344" s="1145"/>
      <c r="P344" s="1144"/>
    </row>
    <row r="345" spans="1:16" s="1019" customFormat="1" x14ac:dyDescent="0.25">
      <c r="A345" s="1146"/>
      <c r="B345" s="1144"/>
      <c r="D345" s="1144"/>
      <c r="E345" s="1144"/>
      <c r="F345" s="1145"/>
      <c r="I345" s="1144"/>
      <c r="K345" s="1144"/>
      <c r="L345" s="1144"/>
      <c r="M345" s="1145"/>
      <c r="P345" s="1144"/>
    </row>
    <row r="346" spans="1:16" s="1019" customFormat="1" x14ac:dyDescent="0.25">
      <c r="A346" s="1146"/>
      <c r="B346" s="1144"/>
      <c r="D346" s="1144"/>
      <c r="E346" s="1144"/>
      <c r="F346" s="1145"/>
      <c r="I346" s="1144"/>
      <c r="K346" s="1144"/>
      <c r="L346" s="1144"/>
      <c r="M346" s="1145"/>
      <c r="P346" s="1144"/>
    </row>
    <row r="347" spans="1:16" s="1019" customFormat="1" x14ac:dyDescent="0.25">
      <c r="A347" s="1146"/>
      <c r="B347" s="1144"/>
      <c r="D347" s="1144"/>
      <c r="E347" s="1144"/>
      <c r="F347" s="1145"/>
      <c r="I347" s="1144"/>
      <c r="K347" s="1144"/>
      <c r="L347" s="1144"/>
      <c r="M347" s="1145"/>
      <c r="P347" s="1144"/>
    </row>
    <row r="348" spans="1:16" s="1019" customFormat="1" x14ac:dyDescent="0.25">
      <c r="A348" s="1146"/>
      <c r="B348" s="1144"/>
      <c r="D348" s="1144"/>
      <c r="E348" s="1144"/>
      <c r="F348" s="1145"/>
      <c r="I348" s="1144"/>
      <c r="K348" s="1144"/>
      <c r="L348" s="1144"/>
      <c r="M348" s="1145"/>
      <c r="P348" s="1144"/>
    </row>
    <row r="349" spans="1:16" s="1019" customFormat="1" x14ac:dyDescent="0.25">
      <c r="A349" s="1146"/>
      <c r="B349" s="1144"/>
      <c r="D349" s="1144"/>
      <c r="E349" s="1144"/>
      <c r="F349" s="1145"/>
      <c r="I349" s="1144"/>
      <c r="K349" s="1144"/>
      <c r="L349" s="1144"/>
      <c r="M349" s="1145"/>
      <c r="P349" s="1144"/>
    </row>
    <row r="350" spans="1:16" s="1019" customFormat="1" x14ac:dyDescent="0.25">
      <c r="A350" s="1146"/>
      <c r="B350" s="1144"/>
      <c r="D350" s="1144"/>
      <c r="E350" s="1144"/>
      <c r="F350" s="1145"/>
      <c r="I350" s="1144"/>
      <c r="K350" s="1144"/>
      <c r="L350" s="1144"/>
      <c r="M350" s="1145"/>
      <c r="P350" s="1144"/>
    </row>
    <row r="351" spans="1:16" s="1019" customFormat="1" x14ac:dyDescent="0.25">
      <c r="A351" s="1146"/>
      <c r="B351" s="1144"/>
      <c r="D351" s="1144"/>
      <c r="E351" s="1144"/>
      <c r="F351" s="1145"/>
      <c r="I351" s="1144"/>
      <c r="K351" s="1144"/>
      <c r="L351" s="1144"/>
      <c r="M351" s="1145"/>
      <c r="P351" s="1144"/>
    </row>
    <row r="352" spans="1:16" s="1019" customFormat="1" x14ac:dyDescent="0.25">
      <c r="A352" s="1146"/>
      <c r="B352" s="1144"/>
      <c r="D352" s="1144"/>
      <c r="E352" s="1144"/>
      <c r="F352" s="1145"/>
      <c r="I352" s="1144"/>
      <c r="K352" s="1144"/>
      <c r="L352" s="1144"/>
      <c r="M352" s="1145"/>
      <c r="P352" s="1144"/>
    </row>
    <row r="353" spans="1:16" s="1019" customFormat="1" x14ac:dyDescent="0.25">
      <c r="A353" s="1146"/>
      <c r="B353" s="1144"/>
      <c r="D353" s="1144"/>
      <c r="E353" s="1144"/>
      <c r="F353" s="1145"/>
      <c r="I353" s="1144"/>
      <c r="K353" s="1144"/>
      <c r="L353" s="1144"/>
      <c r="M353" s="1145"/>
      <c r="P353" s="1144"/>
    </row>
    <row r="354" spans="1:16" s="1019" customFormat="1" x14ac:dyDescent="0.25">
      <c r="A354" s="1146"/>
      <c r="B354" s="1144"/>
      <c r="D354" s="1144"/>
      <c r="E354" s="1144"/>
      <c r="F354" s="1145"/>
      <c r="I354" s="1144"/>
      <c r="K354" s="1144"/>
      <c r="L354" s="1144"/>
      <c r="M354" s="1145"/>
      <c r="P354" s="1144"/>
    </row>
    <row r="355" spans="1:16" s="1019" customFormat="1" x14ac:dyDescent="0.25">
      <c r="A355" s="1146"/>
      <c r="B355" s="1144"/>
      <c r="D355" s="1144"/>
      <c r="E355" s="1144"/>
      <c r="F355" s="1145"/>
      <c r="I355" s="1144"/>
      <c r="K355" s="1144"/>
      <c r="L355" s="1144"/>
      <c r="M355" s="1145"/>
      <c r="P355" s="1144"/>
    </row>
    <row r="356" spans="1:16" s="1019" customFormat="1" x14ac:dyDescent="0.25">
      <c r="A356" s="1146"/>
      <c r="B356" s="1144"/>
      <c r="D356" s="1144"/>
      <c r="E356" s="1144"/>
      <c r="F356" s="1145"/>
      <c r="I356" s="1144"/>
      <c r="K356" s="1144"/>
      <c r="L356" s="1144"/>
      <c r="M356" s="1145"/>
      <c r="P356" s="1144"/>
    </row>
    <row r="357" spans="1:16" s="1019" customFormat="1" x14ac:dyDescent="0.25">
      <c r="A357" s="1146"/>
      <c r="B357" s="1144"/>
      <c r="D357" s="1144"/>
      <c r="E357" s="1144"/>
      <c r="F357" s="1145"/>
      <c r="I357" s="1144"/>
      <c r="K357" s="1144"/>
      <c r="L357" s="1144"/>
      <c r="M357" s="1145"/>
      <c r="P357" s="1144"/>
    </row>
    <row r="358" spans="1:16" s="1019" customFormat="1" x14ac:dyDescent="0.25">
      <c r="A358" s="1146"/>
      <c r="B358" s="1144"/>
      <c r="D358" s="1144"/>
      <c r="E358" s="1144"/>
      <c r="F358" s="1145"/>
      <c r="I358" s="1144"/>
      <c r="K358" s="1144"/>
      <c r="L358" s="1144"/>
      <c r="M358" s="1145"/>
      <c r="P358" s="1144"/>
    </row>
    <row r="359" spans="1:16" s="1019" customFormat="1" x14ac:dyDescent="0.25">
      <c r="A359" s="1146"/>
      <c r="B359" s="1144"/>
      <c r="D359" s="1144"/>
      <c r="E359" s="1144"/>
      <c r="F359" s="1145"/>
      <c r="I359" s="1144"/>
      <c r="K359" s="1144"/>
      <c r="L359" s="1144"/>
      <c r="M359" s="1145"/>
      <c r="P359" s="1144"/>
    </row>
    <row r="360" spans="1:16" s="1019" customFormat="1" x14ac:dyDescent="0.25">
      <c r="A360" s="1146"/>
      <c r="B360" s="1144"/>
      <c r="D360" s="1144"/>
      <c r="E360" s="1144"/>
      <c r="F360" s="1145"/>
      <c r="I360" s="1144"/>
      <c r="K360" s="1144"/>
      <c r="L360" s="1144"/>
      <c r="M360" s="1145"/>
      <c r="P360" s="1144"/>
    </row>
    <row r="361" spans="1:16" s="1019" customFormat="1" x14ac:dyDescent="0.25">
      <c r="A361" s="1146"/>
      <c r="B361" s="1144"/>
      <c r="D361" s="1144"/>
      <c r="E361" s="1144"/>
      <c r="F361" s="1145"/>
      <c r="I361" s="1144"/>
      <c r="K361" s="1144"/>
      <c r="L361" s="1144"/>
      <c r="M361" s="1145"/>
      <c r="P361" s="1144"/>
    </row>
    <row r="362" spans="1:16" s="1019" customFormat="1" x14ac:dyDescent="0.25">
      <c r="A362" s="1146"/>
      <c r="B362" s="1144"/>
      <c r="D362" s="1144"/>
      <c r="E362" s="1144"/>
      <c r="F362" s="1145"/>
      <c r="I362" s="1144"/>
      <c r="K362" s="1144"/>
      <c r="L362" s="1144"/>
      <c r="M362" s="1145"/>
      <c r="P362" s="1144"/>
    </row>
    <row r="363" spans="1:16" s="1019" customFormat="1" x14ac:dyDescent="0.25">
      <c r="A363" s="1146"/>
      <c r="B363" s="1144"/>
      <c r="D363" s="1144"/>
      <c r="E363" s="1144"/>
      <c r="F363" s="1145"/>
      <c r="I363" s="1144"/>
      <c r="K363" s="1144"/>
      <c r="L363" s="1144"/>
      <c r="M363" s="1145"/>
      <c r="P363" s="1144"/>
    </row>
    <row r="364" spans="1:16" s="1019" customFormat="1" x14ac:dyDescent="0.25">
      <c r="A364" s="1146"/>
      <c r="B364" s="1144"/>
      <c r="D364" s="1144"/>
      <c r="E364" s="1144"/>
      <c r="F364" s="1145"/>
      <c r="I364" s="1144"/>
      <c r="K364" s="1144"/>
      <c r="L364" s="1144"/>
      <c r="M364" s="1145"/>
      <c r="P364" s="1144"/>
    </row>
    <row r="365" spans="1:16" s="1019" customFormat="1" x14ac:dyDescent="0.25">
      <c r="A365" s="1146"/>
      <c r="B365" s="1144"/>
      <c r="D365" s="1144"/>
      <c r="E365" s="1144"/>
      <c r="F365" s="1145"/>
      <c r="I365" s="1144"/>
      <c r="K365" s="1144"/>
      <c r="L365" s="1144"/>
      <c r="M365" s="1145"/>
      <c r="P365" s="1144"/>
    </row>
    <row r="366" spans="1:16" s="1019" customFormat="1" x14ac:dyDescent="0.25">
      <c r="A366" s="1146"/>
      <c r="B366" s="1144"/>
      <c r="D366" s="1144"/>
      <c r="E366" s="1144"/>
      <c r="F366" s="1145"/>
      <c r="I366" s="1144"/>
      <c r="K366" s="1144"/>
      <c r="L366" s="1144"/>
      <c r="M366" s="1145"/>
      <c r="P366" s="1144"/>
    </row>
    <row r="367" spans="1:16" s="1019" customFormat="1" x14ac:dyDescent="0.25">
      <c r="A367" s="1146"/>
      <c r="B367" s="1144"/>
      <c r="D367" s="1144"/>
      <c r="E367" s="1144"/>
      <c r="F367" s="1145"/>
      <c r="I367" s="1144"/>
      <c r="K367" s="1144"/>
      <c r="L367" s="1144"/>
      <c r="M367" s="1145"/>
      <c r="P367" s="1144"/>
    </row>
    <row r="368" spans="1:16" s="1019" customFormat="1" x14ac:dyDescent="0.25">
      <c r="A368" s="1146"/>
      <c r="B368" s="1144"/>
      <c r="D368" s="1144"/>
      <c r="E368" s="1144"/>
      <c r="F368" s="1145"/>
      <c r="I368" s="1144"/>
      <c r="K368" s="1144"/>
      <c r="L368" s="1144"/>
      <c r="M368" s="1145"/>
      <c r="P368" s="1144"/>
    </row>
    <row r="369" spans="1:16" s="1019" customFormat="1" x14ac:dyDescent="0.25">
      <c r="A369" s="1146"/>
      <c r="B369" s="1144"/>
      <c r="D369" s="1144"/>
      <c r="E369" s="1144"/>
      <c r="F369" s="1145"/>
      <c r="I369" s="1144"/>
      <c r="K369" s="1144"/>
      <c r="L369" s="1144"/>
      <c r="M369" s="1145"/>
      <c r="P369" s="1144"/>
    </row>
    <row r="370" spans="1:16" s="1019" customFormat="1" x14ac:dyDescent="0.25">
      <c r="A370" s="1146"/>
      <c r="B370" s="1144"/>
      <c r="D370" s="1144"/>
      <c r="E370" s="1144"/>
      <c r="F370" s="1145"/>
      <c r="I370" s="1144"/>
      <c r="K370" s="1144"/>
      <c r="L370" s="1144"/>
      <c r="M370" s="1145"/>
      <c r="P370" s="1144"/>
    </row>
    <row r="371" spans="1:16" s="1019" customFormat="1" x14ac:dyDescent="0.25">
      <c r="A371" s="1146"/>
      <c r="B371" s="1144"/>
      <c r="D371" s="1144"/>
      <c r="E371" s="1144"/>
      <c r="F371" s="1145"/>
      <c r="I371" s="1144"/>
      <c r="K371" s="1144"/>
      <c r="L371" s="1144"/>
      <c r="M371" s="1145"/>
      <c r="P371" s="1144"/>
    </row>
    <row r="372" spans="1:16" s="1019" customFormat="1" x14ac:dyDescent="0.25">
      <c r="A372" s="1146"/>
      <c r="B372" s="1144"/>
      <c r="D372" s="1144"/>
      <c r="E372" s="1144"/>
      <c r="F372" s="1145"/>
      <c r="I372" s="1144"/>
      <c r="K372" s="1144"/>
      <c r="L372" s="1144"/>
      <c r="M372" s="1145"/>
      <c r="P372" s="1144"/>
    </row>
    <row r="373" spans="1:16" s="1019" customFormat="1" x14ac:dyDescent="0.25">
      <c r="A373" s="1146"/>
      <c r="B373" s="1144"/>
      <c r="D373" s="1144"/>
      <c r="E373" s="1144"/>
      <c r="F373" s="1145"/>
      <c r="I373" s="1144"/>
      <c r="K373" s="1144"/>
      <c r="L373" s="1144"/>
      <c r="M373" s="1145"/>
      <c r="P373" s="1144"/>
    </row>
    <row r="374" spans="1:16" s="1019" customFormat="1" x14ac:dyDescent="0.25">
      <c r="A374" s="1146"/>
      <c r="B374" s="1144"/>
      <c r="D374" s="1144"/>
      <c r="E374" s="1144"/>
      <c r="F374" s="1145"/>
      <c r="I374" s="1144"/>
      <c r="K374" s="1144"/>
      <c r="L374" s="1144"/>
      <c r="M374" s="1145"/>
      <c r="P374" s="1144"/>
    </row>
    <row r="375" spans="1:16" s="1019" customFormat="1" x14ac:dyDescent="0.25">
      <c r="A375" s="1146"/>
      <c r="B375" s="1144"/>
      <c r="D375" s="1144"/>
      <c r="E375" s="1144"/>
      <c r="F375" s="1145"/>
      <c r="I375" s="1144"/>
      <c r="K375" s="1144"/>
      <c r="L375" s="1144"/>
      <c r="M375" s="1145"/>
      <c r="P375" s="1144"/>
    </row>
    <row r="376" spans="1:16" s="1019" customFormat="1" x14ac:dyDescent="0.25">
      <c r="A376" s="1146"/>
      <c r="B376" s="1144"/>
      <c r="D376" s="1144"/>
      <c r="E376" s="1144"/>
      <c r="F376" s="1145"/>
      <c r="I376" s="1144"/>
      <c r="K376" s="1144"/>
      <c r="L376" s="1144"/>
      <c r="M376" s="1145"/>
      <c r="P376" s="1144"/>
    </row>
    <row r="377" spans="1:16" s="1019" customFormat="1" x14ac:dyDescent="0.25">
      <c r="A377" s="1146"/>
      <c r="B377" s="1144"/>
      <c r="D377" s="1144"/>
      <c r="E377" s="1144"/>
      <c r="F377" s="1145"/>
      <c r="I377" s="1144"/>
      <c r="K377" s="1144"/>
      <c r="L377" s="1144"/>
      <c r="M377" s="1145"/>
      <c r="P377" s="1144"/>
    </row>
    <row r="378" spans="1:16" s="1019" customFormat="1" x14ac:dyDescent="0.25">
      <c r="A378" s="1146"/>
      <c r="B378" s="1144"/>
      <c r="D378" s="1144"/>
      <c r="E378" s="1144"/>
      <c r="F378" s="1145"/>
      <c r="I378" s="1144"/>
      <c r="K378" s="1144"/>
      <c r="L378" s="1144"/>
      <c r="M378" s="1145"/>
      <c r="P378" s="1144"/>
    </row>
    <row r="379" spans="1:16" s="1019" customFormat="1" x14ac:dyDescent="0.25">
      <c r="A379" s="1146"/>
      <c r="B379" s="1144"/>
      <c r="D379" s="1144"/>
      <c r="E379" s="1144"/>
      <c r="F379" s="1145"/>
      <c r="I379" s="1144"/>
      <c r="K379" s="1144"/>
      <c r="L379" s="1144"/>
      <c r="M379" s="1145"/>
      <c r="P379" s="1144"/>
    </row>
    <row r="380" spans="1:16" s="1019" customFormat="1" x14ac:dyDescent="0.25">
      <c r="A380" s="1146"/>
      <c r="B380" s="1144"/>
      <c r="D380" s="1144"/>
      <c r="E380" s="1144"/>
      <c r="F380" s="1145"/>
      <c r="I380" s="1144"/>
      <c r="K380" s="1144"/>
      <c r="L380" s="1144"/>
      <c r="M380" s="1145"/>
      <c r="P380" s="1144"/>
    </row>
    <row r="381" spans="1:16" s="1019" customFormat="1" x14ac:dyDescent="0.25">
      <c r="A381" s="1146"/>
      <c r="B381" s="1144"/>
      <c r="D381" s="1144"/>
      <c r="E381" s="1144"/>
      <c r="F381" s="1145"/>
      <c r="I381" s="1144"/>
      <c r="K381" s="1144"/>
      <c r="L381" s="1144"/>
      <c r="M381" s="1145"/>
      <c r="P381" s="1144"/>
    </row>
    <row r="382" spans="1:16" s="1019" customFormat="1" x14ac:dyDescent="0.25">
      <c r="A382" s="1146"/>
      <c r="B382" s="1144"/>
      <c r="D382" s="1144"/>
      <c r="E382" s="1144"/>
      <c r="F382" s="1145"/>
      <c r="I382" s="1144"/>
      <c r="K382" s="1144"/>
      <c r="L382" s="1144"/>
      <c r="M382" s="1145"/>
      <c r="P382" s="1144"/>
    </row>
    <row r="383" spans="1:16" s="1019" customFormat="1" x14ac:dyDescent="0.25">
      <c r="A383" s="1146"/>
      <c r="B383" s="1144"/>
      <c r="D383" s="1144"/>
      <c r="E383" s="1144"/>
      <c r="F383" s="1145"/>
      <c r="I383" s="1144"/>
      <c r="K383" s="1144"/>
      <c r="L383" s="1144"/>
      <c r="M383" s="1145"/>
      <c r="P383" s="1144"/>
    </row>
    <row r="384" spans="1:16" s="1019" customFormat="1" x14ac:dyDescent="0.25">
      <c r="A384" s="1146"/>
      <c r="B384" s="1144"/>
      <c r="D384" s="1144"/>
      <c r="E384" s="1144"/>
      <c r="F384" s="1145"/>
      <c r="I384" s="1144"/>
      <c r="K384" s="1144"/>
      <c r="L384" s="1144"/>
      <c r="M384" s="1145"/>
      <c r="P384" s="1144"/>
    </row>
    <row r="385" spans="1:16" s="1019" customFormat="1" x14ac:dyDescent="0.25">
      <c r="A385" s="1146"/>
      <c r="B385" s="1144"/>
      <c r="D385" s="1144"/>
      <c r="E385" s="1144"/>
      <c r="F385" s="1145"/>
      <c r="I385" s="1144"/>
      <c r="K385" s="1144"/>
      <c r="L385" s="1144"/>
      <c r="M385" s="1145"/>
      <c r="P385" s="1144"/>
    </row>
    <row r="386" spans="1:16" s="1019" customFormat="1" x14ac:dyDescent="0.25">
      <c r="A386" s="1146"/>
      <c r="B386" s="1144"/>
      <c r="D386" s="1144"/>
      <c r="E386" s="1144"/>
      <c r="F386" s="1145"/>
      <c r="I386" s="1144"/>
      <c r="K386" s="1144"/>
      <c r="L386" s="1144"/>
      <c r="M386" s="1145"/>
      <c r="P386" s="1144"/>
    </row>
    <row r="387" spans="1:16" s="1019" customFormat="1" x14ac:dyDescent="0.25">
      <c r="A387" s="1146"/>
      <c r="B387" s="1144"/>
      <c r="D387" s="1144"/>
      <c r="E387" s="1144"/>
      <c r="F387" s="1145"/>
      <c r="I387" s="1144"/>
      <c r="K387" s="1144"/>
      <c r="L387" s="1144"/>
      <c r="M387" s="1145"/>
      <c r="P387" s="1144"/>
    </row>
    <row r="388" spans="1:16" s="1019" customFormat="1" x14ac:dyDescent="0.25">
      <c r="A388" s="1146"/>
      <c r="B388" s="1144"/>
      <c r="D388" s="1144"/>
      <c r="E388" s="1144"/>
      <c r="F388" s="1145"/>
      <c r="I388" s="1144"/>
      <c r="K388" s="1144"/>
      <c r="L388" s="1144"/>
      <c r="M388" s="1145"/>
      <c r="P388" s="1144"/>
    </row>
    <row r="389" spans="1:16" s="1019" customFormat="1" x14ac:dyDescent="0.25">
      <c r="A389" s="1146"/>
      <c r="B389" s="1144"/>
      <c r="D389" s="1144"/>
      <c r="E389" s="1144"/>
      <c r="F389" s="1145"/>
      <c r="I389" s="1144"/>
      <c r="K389" s="1144"/>
      <c r="L389" s="1144"/>
      <c r="M389" s="1145"/>
      <c r="P389" s="1144"/>
    </row>
    <row r="390" spans="1:16" s="1019" customFormat="1" x14ac:dyDescent="0.25">
      <c r="A390" s="1146"/>
      <c r="B390" s="1144"/>
      <c r="D390" s="1144"/>
      <c r="E390" s="1144"/>
      <c r="F390" s="1145"/>
      <c r="I390" s="1144"/>
      <c r="K390" s="1144"/>
      <c r="L390" s="1144"/>
      <c r="M390" s="1145"/>
      <c r="P390" s="1144"/>
    </row>
    <row r="391" spans="1:16" s="1019" customFormat="1" x14ac:dyDescent="0.25">
      <c r="A391" s="1146"/>
      <c r="B391" s="1144"/>
      <c r="D391" s="1144"/>
      <c r="E391" s="1144"/>
      <c r="F391" s="1145"/>
      <c r="I391" s="1144"/>
      <c r="K391" s="1144"/>
      <c r="L391" s="1144"/>
      <c r="M391" s="1145"/>
      <c r="P391" s="1144"/>
    </row>
    <row r="392" spans="1:16" s="1019" customFormat="1" x14ac:dyDescent="0.25">
      <c r="A392" s="1146"/>
      <c r="B392" s="1144"/>
      <c r="D392" s="1144"/>
      <c r="E392" s="1144"/>
      <c r="F392" s="1145"/>
      <c r="I392" s="1144"/>
      <c r="K392" s="1144"/>
      <c r="L392" s="1144"/>
      <c r="M392" s="1145"/>
      <c r="P392" s="1144"/>
    </row>
    <row r="393" spans="1:16" s="1019" customFormat="1" x14ac:dyDescent="0.25">
      <c r="A393" s="1146"/>
      <c r="B393" s="1144"/>
      <c r="D393" s="1144"/>
      <c r="E393" s="1144"/>
      <c r="F393" s="1145"/>
      <c r="I393" s="1144"/>
      <c r="K393" s="1144"/>
      <c r="L393" s="1144"/>
      <c r="M393" s="1145"/>
      <c r="P393" s="1144"/>
    </row>
    <row r="394" spans="1:16" s="1019" customFormat="1" x14ac:dyDescent="0.25">
      <c r="A394" s="1146"/>
      <c r="B394" s="1144"/>
      <c r="D394" s="1144"/>
      <c r="E394" s="1144"/>
      <c r="F394" s="1145"/>
      <c r="I394" s="1144"/>
      <c r="K394" s="1144"/>
      <c r="L394" s="1144"/>
      <c r="M394" s="1145"/>
      <c r="P394" s="1144"/>
    </row>
    <row r="395" spans="1:16" s="1019" customFormat="1" x14ac:dyDescent="0.25">
      <c r="A395" s="1146"/>
      <c r="B395" s="1144"/>
      <c r="D395" s="1144"/>
      <c r="E395" s="1144"/>
      <c r="F395" s="1145"/>
      <c r="I395" s="1144"/>
      <c r="K395" s="1144"/>
      <c r="L395" s="1144"/>
      <c r="M395" s="1145"/>
      <c r="P395" s="1144"/>
    </row>
    <row r="396" spans="1:16" s="1019" customFormat="1" x14ac:dyDescent="0.25">
      <c r="A396" s="1146"/>
      <c r="B396" s="1144"/>
      <c r="D396" s="1144"/>
      <c r="E396" s="1144"/>
      <c r="F396" s="1145"/>
      <c r="I396" s="1144"/>
      <c r="K396" s="1144"/>
      <c r="L396" s="1144"/>
      <c r="M396" s="1145"/>
      <c r="P396" s="1144"/>
    </row>
    <row r="397" spans="1:16" s="1019" customFormat="1" x14ac:dyDescent="0.25">
      <c r="A397" s="1146"/>
      <c r="B397" s="1144"/>
      <c r="D397" s="1144"/>
      <c r="E397" s="1144"/>
      <c r="F397" s="1145"/>
      <c r="I397" s="1144"/>
      <c r="K397" s="1144"/>
      <c r="L397" s="1144"/>
      <c r="M397" s="1145"/>
      <c r="P397" s="1144"/>
    </row>
    <row r="398" spans="1:16" s="1019" customFormat="1" x14ac:dyDescent="0.25">
      <c r="A398" s="1146"/>
      <c r="B398" s="1144"/>
      <c r="D398" s="1144"/>
      <c r="E398" s="1144"/>
      <c r="F398" s="1145"/>
      <c r="I398" s="1144"/>
      <c r="K398" s="1144"/>
      <c r="L398" s="1144"/>
      <c r="M398" s="1145"/>
      <c r="P398" s="1144"/>
    </row>
    <row r="399" spans="1:16" s="1019" customFormat="1" x14ac:dyDescent="0.25">
      <c r="A399" s="1146"/>
      <c r="B399" s="1144"/>
      <c r="D399" s="1144"/>
      <c r="E399" s="1144"/>
      <c r="F399" s="1145"/>
      <c r="I399" s="1144"/>
      <c r="K399" s="1144"/>
      <c r="L399" s="1144"/>
      <c r="M399" s="1145"/>
      <c r="P399" s="1144"/>
    </row>
    <row r="400" spans="1:16" s="1019" customFormat="1" x14ac:dyDescent="0.25">
      <c r="A400" s="1146"/>
      <c r="B400" s="1144"/>
      <c r="D400" s="1144"/>
      <c r="E400" s="1144"/>
      <c r="F400" s="1145"/>
      <c r="I400" s="1144"/>
      <c r="K400" s="1144"/>
      <c r="L400" s="1144"/>
      <c r="M400" s="1145"/>
      <c r="P400" s="1144"/>
    </row>
    <row r="401" spans="1:16" s="1019" customFormat="1" x14ac:dyDescent="0.25">
      <c r="A401" s="1146"/>
      <c r="B401" s="1144"/>
      <c r="D401" s="1144"/>
      <c r="E401" s="1144"/>
      <c r="F401" s="1145"/>
      <c r="I401" s="1144"/>
      <c r="K401" s="1144"/>
      <c r="L401" s="1144"/>
      <c r="M401" s="1145"/>
      <c r="P401" s="1144"/>
    </row>
    <row r="402" spans="1:16" s="1019" customFormat="1" x14ac:dyDescent="0.25">
      <c r="A402" s="1146"/>
      <c r="B402" s="1144"/>
      <c r="D402" s="1144"/>
      <c r="E402" s="1144"/>
      <c r="F402" s="1145"/>
      <c r="I402" s="1144"/>
      <c r="K402" s="1144"/>
      <c r="L402" s="1144"/>
      <c r="M402" s="1145"/>
      <c r="P402" s="1144"/>
    </row>
    <row r="403" spans="1:16" s="1019" customFormat="1" x14ac:dyDescent="0.25">
      <c r="A403" s="1146"/>
      <c r="B403" s="1144"/>
      <c r="D403" s="1144"/>
      <c r="E403" s="1144"/>
      <c r="F403" s="1145"/>
      <c r="I403" s="1144"/>
      <c r="K403" s="1144"/>
      <c r="L403" s="1144"/>
      <c r="M403" s="1145"/>
      <c r="P403" s="1144"/>
    </row>
    <row r="404" spans="1:16" s="1019" customFormat="1" x14ac:dyDescent="0.25">
      <c r="A404" s="1146"/>
      <c r="B404" s="1144"/>
      <c r="D404" s="1144"/>
      <c r="E404" s="1144"/>
      <c r="F404" s="1145"/>
      <c r="I404" s="1144"/>
      <c r="K404" s="1144"/>
      <c r="L404" s="1144"/>
      <c r="M404" s="1145"/>
      <c r="P404" s="1144"/>
    </row>
    <row r="405" spans="1:16" s="1019" customFormat="1" x14ac:dyDescent="0.25">
      <c r="A405" s="1146"/>
      <c r="B405" s="1144"/>
      <c r="D405" s="1144"/>
      <c r="E405" s="1144"/>
      <c r="F405" s="1145"/>
      <c r="I405" s="1144"/>
      <c r="K405" s="1144"/>
      <c r="L405" s="1144"/>
      <c r="M405" s="1145"/>
      <c r="P405" s="1144"/>
    </row>
    <row r="406" spans="1:16" s="1019" customFormat="1" x14ac:dyDescent="0.25">
      <c r="A406" s="1146"/>
      <c r="B406" s="1144"/>
      <c r="D406" s="1144"/>
      <c r="E406" s="1144"/>
      <c r="F406" s="1145"/>
      <c r="I406" s="1144"/>
      <c r="K406" s="1144"/>
      <c r="L406" s="1144"/>
      <c r="M406" s="1145"/>
      <c r="P406" s="1144"/>
    </row>
    <row r="407" spans="1:16" s="1019" customFormat="1" x14ac:dyDescent="0.25">
      <c r="A407" s="1146"/>
      <c r="B407" s="1144"/>
      <c r="D407" s="1144"/>
      <c r="E407" s="1144"/>
      <c r="F407" s="1145"/>
      <c r="I407" s="1144"/>
      <c r="K407" s="1144"/>
      <c r="L407" s="1144"/>
      <c r="M407" s="1145"/>
      <c r="P407" s="1144"/>
    </row>
    <row r="408" spans="1:16" s="1019" customFormat="1" x14ac:dyDescent="0.25">
      <c r="A408" s="1146"/>
      <c r="B408" s="1144"/>
      <c r="D408" s="1144"/>
      <c r="E408" s="1144"/>
      <c r="F408" s="1145"/>
      <c r="I408" s="1144"/>
      <c r="K408" s="1144"/>
      <c r="L408" s="1144"/>
      <c r="M408" s="1145"/>
      <c r="P408" s="1144"/>
    </row>
    <row r="409" spans="1:16" s="1019" customFormat="1" x14ac:dyDescent="0.25">
      <c r="A409" s="1146"/>
      <c r="B409" s="1144"/>
      <c r="D409" s="1144"/>
      <c r="E409" s="1144"/>
      <c r="F409" s="1145"/>
      <c r="I409" s="1144"/>
      <c r="K409" s="1144"/>
      <c r="L409" s="1144"/>
      <c r="M409" s="1145"/>
      <c r="P409" s="1144"/>
    </row>
    <row r="410" spans="1:16" s="1019" customFormat="1" x14ac:dyDescent="0.25">
      <c r="A410" s="1146"/>
      <c r="B410" s="1144"/>
      <c r="D410" s="1144"/>
      <c r="E410" s="1144"/>
      <c r="F410" s="1145"/>
      <c r="I410" s="1144"/>
      <c r="K410" s="1144"/>
      <c r="L410" s="1144"/>
      <c r="M410" s="1145"/>
      <c r="P410" s="1144"/>
    </row>
    <row r="411" spans="1:16" s="1019" customFormat="1" x14ac:dyDescent="0.25">
      <c r="A411" s="1146"/>
      <c r="B411" s="1144"/>
      <c r="D411" s="1144"/>
      <c r="E411" s="1144"/>
      <c r="F411" s="1145"/>
      <c r="I411" s="1144"/>
      <c r="K411" s="1144"/>
      <c r="L411" s="1144"/>
      <c r="M411" s="1145"/>
      <c r="P411" s="1144"/>
    </row>
    <row r="412" spans="1:16" s="1019" customFormat="1" x14ac:dyDescent="0.25">
      <c r="A412" s="1146"/>
      <c r="B412" s="1144"/>
      <c r="D412" s="1144"/>
      <c r="E412" s="1144"/>
      <c r="F412" s="1145"/>
      <c r="I412" s="1144"/>
      <c r="K412" s="1144"/>
      <c r="L412" s="1144"/>
      <c r="M412" s="1145"/>
      <c r="P412" s="1144"/>
    </row>
    <row r="413" spans="1:16" s="1019" customFormat="1" x14ac:dyDescent="0.25">
      <c r="A413" s="1146"/>
      <c r="B413" s="1144"/>
      <c r="D413" s="1144"/>
      <c r="E413" s="1144"/>
      <c r="F413" s="1145"/>
      <c r="I413" s="1144"/>
      <c r="K413" s="1144"/>
      <c r="L413" s="1144"/>
      <c r="M413" s="1145"/>
      <c r="P413" s="1144"/>
    </row>
    <row r="414" spans="1:16" s="1019" customFormat="1" x14ac:dyDescent="0.25">
      <c r="A414" s="1146"/>
      <c r="B414" s="1144"/>
      <c r="D414" s="1144"/>
      <c r="E414" s="1144"/>
      <c r="F414" s="1145"/>
      <c r="I414" s="1144"/>
      <c r="K414" s="1144"/>
      <c r="L414" s="1144"/>
      <c r="M414" s="1145"/>
      <c r="P414" s="1144"/>
    </row>
    <row r="415" spans="1:16" s="1019" customFormat="1" x14ac:dyDescent="0.25">
      <c r="A415" s="1146"/>
      <c r="B415" s="1144"/>
      <c r="D415" s="1144"/>
      <c r="E415" s="1144"/>
      <c r="F415" s="1145"/>
      <c r="I415" s="1144"/>
      <c r="K415" s="1144"/>
      <c r="L415" s="1144"/>
      <c r="M415" s="1145"/>
      <c r="P415" s="1144"/>
    </row>
    <row r="416" spans="1:16" s="1019" customFormat="1" x14ac:dyDescent="0.25">
      <c r="A416" s="1146"/>
      <c r="B416" s="1144"/>
      <c r="D416" s="1144"/>
      <c r="E416" s="1144"/>
      <c r="F416" s="1145"/>
      <c r="I416" s="1144"/>
      <c r="K416" s="1144"/>
      <c r="L416" s="1144"/>
      <c r="M416" s="1145"/>
      <c r="P416" s="1144"/>
    </row>
    <row r="417" spans="1:16" s="1019" customFormat="1" x14ac:dyDescent="0.25">
      <c r="A417" s="1146"/>
      <c r="B417" s="1144"/>
      <c r="D417" s="1144"/>
      <c r="E417" s="1144"/>
      <c r="F417" s="1145"/>
      <c r="I417" s="1144"/>
      <c r="K417" s="1144"/>
      <c r="L417" s="1144"/>
      <c r="M417" s="1145"/>
      <c r="P417" s="1144"/>
    </row>
    <row r="418" spans="1:16" s="1019" customFormat="1" x14ac:dyDescent="0.25">
      <c r="A418" s="1146"/>
      <c r="B418" s="1144"/>
      <c r="D418" s="1144"/>
      <c r="E418" s="1144"/>
      <c r="F418" s="1145"/>
      <c r="I418" s="1144"/>
      <c r="K418" s="1144"/>
      <c r="L418" s="1144"/>
      <c r="M418" s="1145"/>
      <c r="P418" s="1144"/>
    </row>
    <row r="419" spans="1:16" s="1019" customFormat="1" x14ac:dyDescent="0.25">
      <c r="A419" s="1146"/>
      <c r="B419" s="1144"/>
      <c r="D419" s="1144"/>
      <c r="E419" s="1144"/>
      <c r="F419" s="1145"/>
      <c r="I419" s="1144"/>
      <c r="K419" s="1144"/>
      <c r="L419" s="1144"/>
      <c r="M419" s="1145"/>
      <c r="P419" s="1144"/>
    </row>
    <row r="420" spans="1:16" s="1019" customFormat="1" x14ac:dyDescent="0.25">
      <c r="A420" s="1146"/>
      <c r="B420" s="1144"/>
      <c r="D420" s="1144"/>
      <c r="E420" s="1144"/>
      <c r="F420" s="1145"/>
      <c r="I420" s="1144"/>
      <c r="K420" s="1144"/>
      <c r="L420" s="1144"/>
      <c r="M420" s="1145"/>
      <c r="P420" s="1144"/>
    </row>
    <row r="421" spans="1:16" s="1019" customFormat="1" x14ac:dyDescent="0.25">
      <c r="A421" s="1146"/>
      <c r="B421" s="1144"/>
      <c r="D421" s="1144"/>
      <c r="E421" s="1144"/>
      <c r="F421" s="1145"/>
      <c r="I421" s="1144"/>
      <c r="K421" s="1144"/>
      <c r="L421" s="1144"/>
      <c r="M421" s="1145"/>
      <c r="P421" s="1144"/>
    </row>
    <row r="422" spans="1:16" s="1019" customFormat="1" x14ac:dyDescent="0.25">
      <c r="A422" s="1146"/>
      <c r="B422" s="1144"/>
      <c r="D422" s="1144"/>
      <c r="E422" s="1144"/>
      <c r="F422" s="1145"/>
      <c r="I422" s="1144"/>
      <c r="K422" s="1144"/>
      <c r="L422" s="1144"/>
      <c r="M422" s="1145"/>
      <c r="P422" s="1144"/>
    </row>
    <row r="423" spans="1:16" s="1019" customFormat="1" x14ac:dyDescent="0.25">
      <c r="A423" s="1146"/>
      <c r="B423" s="1144"/>
      <c r="D423" s="1144"/>
      <c r="E423" s="1144"/>
      <c r="F423" s="1145"/>
      <c r="I423" s="1144"/>
      <c r="K423" s="1144"/>
      <c r="L423" s="1144"/>
      <c r="M423" s="1145"/>
      <c r="P423" s="1144"/>
    </row>
    <row r="424" spans="1:16" s="1019" customFormat="1" x14ac:dyDescent="0.25">
      <c r="A424" s="1146"/>
      <c r="B424" s="1144"/>
      <c r="D424" s="1144"/>
      <c r="E424" s="1144"/>
      <c r="F424" s="1145"/>
      <c r="I424" s="1144"/>
      <c r="K424" s="1144"/>
      <c r="L424" s="1144"/>
      <c r="M424" s="1145"/>
      <c r="P424" s="1144"/>
    </row>
    <row r="425" spans="1:16" s="1019" customFormat="1" x14ac:dyDescent="0.25">
      <c r="A425" s="1146"/>
      <c r="B425" s="1144"/>
      <c r="D425" s="1144"/>
      <c r="E425" s="1144"/>
      <c r="F425" s="1145"/>
      <c r="I425" s="1144"/>
      <c r="K425" s="1144"/>
      <c r="L425" s="1144"/>
      <c r="M425" s="1145"/>
      <c r="P425" s="1144"/>
    </row>
    <row r="426" spans="1:16" s="1019" customFormat="1" x14ac:dyDescent="0.25">
      <c r="A426" s="1146"/>
      <c r="B426" s="1144"/>
      <c r="D426" s="1144"/>
      <c r="E426" s="1144"/>
      <c r="F426" s="1145"/>
      <c r="I426" s="1144"/>
      <c r="K426" s="1144"/>
      <c r="L426" s="1144"/>
      <c r="M426" s="1145"/>
      <c r="P426" s="1144"/>
    </row>
    <row r="427" spans="1:16" s="1019" customFormat="1" x14ac:dyDescent="0.25">
      <c r="A427" s="1146"/>
      <c r="B427" s="1144"/>
      <c r="D427" s="1144"/>
      <c r="E427" s="1144"/>
      <c r="F427" s="1145"/>
      <c r="I427" s="1144"/>
      <c r="K427" s="1144"/>
      <c r="L427" s="1144"/>
      <c r="M427" s="1145"/>
      <c r="P427" s="1144"/>
    </row>
    <row r="428" spans="1:16" s="1019" customFormat="1" x14ac:dyDescent="0.25">
      <c r="A428" s="1146"/>
      <c r="B428" s="1144"/>
      <c r="D428" s="1144"/>
      <c r="E428" s="1144"/>
      <c r="F428" s="1145"/>
      <c r="I428" s="1144"/>
      <c r="K428" s="1144"/>
      <c r="L428" s="1144"/>
      <c r="M428" s="1145"/>
      <c r="P428" s="1144"/>
    </row>
    <row r="429" spans="1:16" s="1019" customFormat="1" x14ac:dyDescent="0.25">
      <c r="A429" s="1146"/>
      <c r="B429" s="1144"/>
      <c r="D429" s="1144"/>
      <c r="E429" s="1144"/>
      <c r="F429" s="1145"/>
      <c r="I429" s="1144"/>
      <c r="K429" s="1144"/>
      <c r="L429" s="1144"/>
      <c r="M429" s="1145"/>
      <c r="P429" s="1144"/>
    </row>
    <row r="430" spans="1:16" s="1019" customFormat="1" x14ac:dyDescent="0.25">
      <c r="A430" s="1146"/>
      <c r="B430" s="1144"/>
      <c r="D430" s="1144"/>
      <c r="E430" s="1144"/>
      <c r="F430" s="1145"/>
      <c r="I430" s="1144"/>
      <c r="K430" s="1144"/>
      <c r="L430" s="1144"/>
      <c r="M430" s="1145"/>
      <c r="P430" s="1144"/>
    </row>
    <row r="431" spans="1:16" s="1019" customFormat="1" x14ac:dyDescent="0.25">
      <c r="A431" s="1146"/>
      <c r="B431" s="1144"/>
      <c r="D431" s="1144"/>
      <c r="E431" s="1144"/>
      <c r="F431" s="1145"/>
      <c r="I431" s="1144"/>
      <c r="K431" s="1144"/>
      <c r="L431" s="1144"/>
      <c r="M431" s="1145"/>
      <c r="P431" s="1144"/>
    </row>
    <row r="432" spans="1:16" s="1019" customFormat="1" x14ac:dyDescent="0.25">
      <c r="A432" s="1146"/>
      <c r="B432" s="1144"/>
      <c r="D432" s="1144"/>
      <c r="E432" s="1144"/>
      <c r="F432" s="1145"/>
      <c r="I432" s="1144"/>
      <c r="K432" s="1144"/>
      <c r="L432" s="1144"/>
      <c r="M432" s="1145"/>
      <c r="P432" s="1144"/>
    </row>
    <row r="433" spans="1:16" s="1019" customFormat="1" x14ac:dyDescent="0.25">
      <c r="A433" s="1146"/>
      <c r="B433" s="1144"/>
      <c r="D433" s="1144"/>
      <c r="E433" s="1144"/>
      <c r="F433" s="1145"/>
      <c r="I433" s="1144"/>
      <c r="K433" s="1144"/>
      <c r="L433" s="1144"/>
      <c r="M433" s="1145"/>
      <c r="P433" s="1144"/>
    </row>
    <row r="434" spans="1:16" s="1019" customFormat="1" x14ac:dyDescent="0.25">
      <c r="A434" s="1146"/>
      <c r="B434" s="1144"/>
      <c r="D434" s="1144"/>
      <c r="E434" s="1144"/>
      <c r="F434" s="1145"/>
      <c r="I434" s="1144"/>
      <c r="K434" s="1144"/>
      <c r="L434" s="1144"/>
      <c r="M434" s="1145"/>
      <c r="P434" s="1144"/>
    </row>
    <row r="435" spans="1:16" s="1019" customFormat="1" x14ac:dyDescent="0.25">
      <c r="A435" s="1146"/>
      <c r="B435" s="1144"/>
      <c r="D435" s="1144"/>
      <c r="E435" s="1144"/>
      <c r="F435" s="1145"/>
      <c r="I435" s="1144"/>
      <c r="K435" s="1144"/>
      <c r="L435" s="1144"/>
      <c r="M435" s="1145"/>
      <c r="P435" s="1144"/>
    </row>
    <row r="436" spans="1:16" s="1019" customFormat="1" x14ac:dyDescent="0.25">
      <c r="A436" s="1146"/>
      <c r="B436" s="1144"/>
      <c r="D436" s="1144"/>
      <c r="E436" s="1144"/>
      <c r="F436" s="1145"/>
      <c r="I436" s="1144"/>
      <c r="K436" s="1144"/>
      <c r="L436" s="1144"/>
      <c r="M436" s="1145"/>
      <c r="P436" s="1144"/>
    </row>
    <row r="437" spans="1:16" s="1019" customFormat="1" x14ac:dyDescent="0.25">
      <c r="A437" s="1146"/>
      <c r="B437" s="1144"/>
      <c r="D437" s="1144"/>
      <c r="E437" s="1144"/>
      <c r="F437" s="1145"/>
      <c r="I437" s="1144"/>
      <c r="K437" s="1144"/>
      <c r="L437" s="1144"/>
      <c r="M437" s="1145"/>
      <c r="P437" s="1144"/>
    </row>
    <row r="438" spans="1:16" s="1019" customFormat="1" x14ac:dyDescent="0.25">
      <c r="A438" s="1146"/>
      <c r="B438" s="1144"/>
      <c r="D438" s="1144"/>
      <c r="E438" s="1144"/>
      <c r="F438" s="1145"/>
      <c r="I438" s="1144"/>
      <c r="K438" s="1144"/>
      <c r="L438" s="1144"/>
      <c r="M438" s="1145"/>
      <c r="P438" s="1144"/>
    </row>
    <row r="439" spans="1:16" s="1019" customFormat="1" x14ac:dyDescent="0.25">
      <c r="A439" s="1146"/>
      <c r="B439" s="1144"/>
      <c r="D439" s="1144"/>
      <c r="E439" s="1144"/>
      <c r="F439" s="1145"/>
      <c r="I439" s="1144"/>
      <c r="K439" s="1144"/>
      <c r="L439" s="1144"/>
      <c r="M439" s="1145"/>
      <c r="P439" s="1144"/>
    </row>
    <row r="440" spans="1:16" s="1019" customFormat="1" x14ac:dyDescent="0.25">
      <c r="A440" s="1146"/>
      <c r="B440" s="1144"/>
      <c r="D440" s="1144"/>
      <c r="E440" s="1144"/>
      <c r="F440" s="1145"/>
      <c r="I440" s="1144"/>
      <c r="K440" s="1144"/>
      <c r="L440" s="1144"/>
      <c r="M440" s="1145"/>
      <c r="P440" s="1144"/>
    </row>
    <row r="441" spans="1:16" s="1019" customFormat="1" x14ac:dyDescent="0.25">
      <c r="A441" s="1146"/>
      <c r="B441" s="1144"/>
      <c r="D441" s="1144"/>
      <c r="E441" s="1144"/>
      <c r="F441" s="1145"/>
      <c r="I441" s="1144"/>
      <c r="K441" s="1144"/>
      <c r="L441" s="1144"/>
      <c r="M441" s="1145"/>
      <c r="P441" s="1144"/>
    </row>
    <row r="442" spans="1:16" s="1019" customFormat="1" x14ac:dyDescent="0.25">
      <c r="A442" s="1146"/>
      <c r="B442" s="1144"/>
      <c r="D442" s="1144"/>
      <c r="E442" s="1144"/>
      <c r="F442" s="1145"/>
      <c r="I442" s="1144"/>
      <c r="K442" s="1144"/>
      <c r="L442" s="1144"/>
      <c r="M442" s="1145"/>
      <c r="P442" s="1144"/>
    </row>
    <row r="443" spans="1:16" s="1019" customFormat="1" x14ac:dyDescent="0.25">
      <c r="A443" s="1146"/>
      <c r="B443" s="1144"/>
      <c r="D443" s="1144"/>
      <c r="E443" s="1144"/>
      <c r="F443" s="1145"/>
      <c r="I443" s="1144"/>
      <c r="K443" s="1144"/>
      <c r="L443" s="1144"/>
      <c r="M443" s="1145"/>
      <c r="P443" s="1144"/>
    </row>
    <row r="444" spans="1:16" s="1019" customFormat="1" x14ac:dyDescent="0.25">
      <c r="A444" s="1146"/>
      <c r="B444" s="1144"/>
      <c r="D444" s="1144"/>
      <c r="E444" s="1144"/>
      <c r="F444" s="1145"/>
      <c r="I444" s="1144"/>
      <c r="K444" s="1144"/>
      <c r="L444" s="1144"/>
      <c r="M444" s="1145"/>
      <c r="P444" s="1144"/>
    </row>
    <row r="445" spans="1:16" s="1019" customFormat="1" x14ac:dyDescent="0.25">
      <c r="A445" s="1146"/>
      <c r="B445" s="1144"/>
      <c r="D445" s="1144"/>
      <c r="E445" s="1144"/>
      <c r="F445" s="1145"/>
      <c r="I445" s="1144"/>
      <c r="K445" s="1144"/>
      <c r="L445" s="1144"/>
      <c r="M445" s="1145"/>
      <c r="P445" s="1144"/>
    </row>
    <row r="446" spans="1:16" s="1019" customFormat="1" x14ac:dyDescent="0.25">
      <c r="A446" s="1146"/>
      <c r="B446" s="1144"/>
      <c r="D446" s="1144"/>
      <c r="E446" s="1144"/>
      <c r="F446" s="1145"/>
      <c r="I446" s="1144"/>
      <c r="K446" s="1144"/>
      <c r="L446" s="1144"/>
      <c r="M446" s="1145"/>
      <c r="P446" s="1144"/>
    </row>
    <row r="447" spans="1:16" s="1019" customFormat="1" x14ac:dyDescent="0.25">
      <c r="A447" s="1146"/>
      <c r="B447" s="1144"/>
      <c r="D447" s="1144"/>
      <c r="E447" s="1144"/>
      <c r="F447" s="1145"/>
      <c r="I447" s="1144"/>
      <c r="K447" s="1144"/>
      <c r="L447" s="1144"/>
      <c r="M447" s="1145"/>
      <c r="P447" s="1144"/>
    </row>
    <row r="448" spans="1:16" s="1019" customFormat="1" x14ac:dyDescent="0.25">
      <c r="A448" s="1146"/>
      <c r="B448" s="1144"/>
      <c r="D448" s="1144"/>
      <c r="E448" s="1144"/>
      <c r="F448" s="1145"/>
      <c r="I448" s="1144"/>
      <c r="K448" s="1144"/>
      <c r="L448" s="1144"/>
      <c r="M448" s="1145"/>
      <c r="P448" s="1144"/>
    </row>
    <row r="449" spans="1:16" s="1019" customFormat="1" x14ac:dyDescent="0.25">
      <c r="A449" s="1146"/>
      <c r="B449" s="1144"/>
      <c r="D449" s="1144"/>
      <c r="E449" s="1144"/>
      <c r="F449" s="1145"/>
      <c r="I449" s="1144"/>
      <c r="K449" s="1144"/>
      <c r="L449" s="1144"/>
      <c r="M449" s="1145"/>
      <c r="P449" s="1144"/>
    </row>
    <row r="450" spans="1:16" s="1019" customFormat="1" x14ac:dyDescent="0.25">
      <c r="A450" s="1146"/>
      <c r="B450" s="1144"/>
      <c r="D450" s="1144"/>
      <c r="E450" s="1144"/>
      <c r="F450" s="1145"/>
      <c r="I450" s="1144"/>
      <c r="K450" s="1144"/>
      <c r="L450" s="1144"/>
      <c r="M450" s="1145"/>
      <c r="P450" s="1144"/>
    </row>
    <row r="451" spans="1:16" s="1019" customFormat="1" x14ac:dyDescent="0.25">
      <c r="A451" s="1146"/>
      <c r="B451" s="1144"/>
      <c r="D451" s="1144"/>
      <c r="E451" s="1144"/>
      <c r="F451" s="1145"/>
      <c r="I451" s="1144"/>
      <c r="K451" s="1144"/>
      <c r="L451" s="1144"/>
      <c r="M451" s="1145"/>
      <c r="P451" s="1144"/>
    </row>
    <row r="452" spans="1:16" s="1019" customFormat="1" x14ac:dyDescent="0.25">
      <c r="A452" s="1146"/>
      <c r="B452" s="1144"/>
      <c r="D452" s="1144"/>
      <c r="E452" s="1144"/>
      <c r="F452" s="1145"/>
      <c r="I452" s="1144"/>
      <c r="K452" s="1144"/>
      <c r="L452" s="1144"/>
      <c r="M452" s="1145"/>
      <c r="P452" s="1144"/>
    </row>
    <row r="453" spans="1:16" s="1019" customFormat="1" x14ac:dyDescent="0.25">
      <c r="A453" s="1146"/>
      <c r="B453" s="1144"/>
      <c r="D453" s="1144"/>
      <c r="E453" s="1144"/>
      <c r="F453" s="1145"/>
      <c r="I453" s="1144"/>
      <c r="K453" s="1144"/>
      <c r="L453" s="1144"/>
      <c r="M453" s="1145"/>
      <c r="P453" s="1144"/>
    </row>
    <row r="454" spans="1:16" s="1019" customFormat="1" x14ac:dyDescent="0.25">
      <c r="A454" s="1146"/>
      <c r="B454" s="1144"/>
      <c r="D454" s="1144"/>
      <c r="E454" s="1144"/>
      <c r="F454" s="1145"/>
      <c r="I454" s="1144"/>
      <c r="K454" s="1144"/>
      <c r="L454" s="1144"/>
      <c r="M454" s="1145"/>
      <c r="P454" s="1144"/>
    </row>
    <row r="455" spans="1:16" s="1019" customFormat="1" x14ac:dyDescent="0.25">
      <c r="A455" s="1146"/>
      <c r="B455" s="1144"/>
      <c r="D455" s="1144"/>
      <c r="E455" s="1144"/>
      <c r="F455" s="1145"/>
      <c r="I455" s="1144"/>
      <c r="K455" s="1144"/>
      <c r="L455" s="1144"/>
      <c r="M455" s="1145"/>
      <c r="P455" s="1144"/>
    </row>
    <row r="456" spans="1:16" s="1019" customFormat="1" x14ac:dyDescent="0.25">
      <c r="A456" s="1146"/>
      <c r="B456" s="1144"/>
      <c r="D456" s="1144"/>
      <c r="E456" s="1144"/>
      <c r="F456" s="1145"/>
      <c r="I456" s="1144"/>
      <c r="K456" s="1144"/>
      <c r="L456" s="1144"/>
      <c r="M456" s="1145"/>
      <c r="P456" s="1144"/>
    </row>
    <row r="457" spans="1:16" s="1019" customFormat="1" x14ac:dyDescent="0.25">
      <c r="A457" s="1146"/>
      <c r="B457" s="1144"/>
      <c r="D457" s="1144"/>
      <c r="E457" s="1144"/>
      <c r="F457" s="1145"/>
      <c r="I457" s="1144"/>
      <c r="K457" s="1144"/>
      <c r="L457" s="1144"/>
      <c r="M457" s="1145"/>
      <c r="P457" s="1144"/>
    </row>
    <row r="458" spans="1:16" s="1019" customFormat="1" x14ac:dyDescent="0.25">
      <c r="A458" s="1146"/>
      <c r="B458" s="1144"/>
      <c r="D458" s="1144"/>
      <c r="E458" s="1144"/>
      <c r="F458" s="1145"/>
      <c r="I458" s="1144"/>
      <c r="K458" s="1144"/>
      <c r="L458" s="1144"/>
      <c r="M458" s="1145"/>
      <c r="P458" s="1144"/>
    </row>
    <row r="459" spans="1:16" s="1019" customFormat="1" x14ac:dyDescent="0.25">
      <c r="A459" s="1146"/>
      <c r="B459" s="1144"/>
      <c r="D459" s="1144"/>
      <c r="E459" s="1144"/>
      <c r="F459" s="1145"/>
      <c r="I459" s="1144"/>
      <c r="K459" s="1144"/>
      <c r="L459" s="1144"/>
      <c r="M459" s="1145"/>
      <c r="P459" s="1144"/>
    </row>
    <row r="460" spans="1:16" s="1019" customFormat="1" x14ac:dyDescent="0.25">
      <c r="A460" s="1146"/>
      <c r="B460" s="1144"/>
      <c r="D460" s="1144"/>
      <c r="E460" s="1144"/>
      <c r="F460" s="1145"/>
      <c r="I460" s="1144"/>
      <c r="K460" s="1144"/>
      <c r="L460" s="1144"/>
      <c r="M460" s="1145"/>
      <c r="P460" s="1144"/>
    </row>
    <row r="461" spans="1:16" s="1019" customFormat="1" x14ac:dyDescent="0.25">
      <c r="A461" s="1146"/>
      <c r="B461" s="1144"/>
      <c r="D461" s="1144"/>
      <c r="E461" s="1144"/>
      <c r="F461" s="1145"/>
      <c r="I461" s="1144"/>
      <c r="K461" s="1144"/>
      <c r="L461" s="1144"/>
      <c r="M461" s="1145"/>
      <c r="P461" s="1144"/>
    </row>
    <row r="462" spans="1:16" s="1019" customFormat="1" x14ac:dyDescent="0.25">
      <c r="A462" s="1146"/>
      <c r="B462" s="1144"/>
      <c r="D462" s="1144"/>
      <c r="E462" s="1144"/>
      <c r="F462" s="1145"/>
      <c r="I462" s="1144"/>
      <c r="K462" s="1144"/>
      <c r="L462" s="1144"/>
      <c r="M462" s="1145"/>
      <c r="P462" s="1144"/>
    </row>
    <row r="463" spans="1:16" s="1019" customFormat="1" x14ac:dyDescent="0.25">
      <c r="A463" s="1146"/>
      <c r="B463" s="1144"/>
      <c r="D463" s="1144"/>
      <c r="E463" s="1144"/>
      <c r="F463" s="1145"/>
      <c r="I463" s="1144"/>
      <c r="K463" s="1144"/>
      <c r="L463" s="1144"/>
      <c r="M463" s="1145"/>
      <c r="P463" s="1144"/>
    </row>
    <row r="464" spans="1:16" s="1019" customFormat="1" x14ac:dyDescent="0.25">
      <c r="A464" s="1146"/>
      <c r="B464" s="1144"/>
      <c r="D464" s="1144"/>
      <c r="E464" s="1144"/>
      <c r="F464" s="1145"/>
      <c r="I464" s="1144"/>
      <c r="K464" s="1144"/>
      <c r="L464" s="1144"/>
      <c r="M464" s="1145"/>
      <c r="P464" s="1144"/>
    </row>
    <row r="465" spans="1:16" s="1019" customFormat="1" x14ac:dyDescent="0.25">
      <c r="A465" s="1146"/>
      <c r="B465" s="1144"/>
      <c r="D465" s="1144"/>
      <c r="E465" s="1144"/>
      <c r="F465" s="1145"/>
      <c r="I465" s="1144"/>
      <c r="K465" s="1144"/>
      <c r="L465" s="1144"/>
      <c r="M465" s="1145"/>
      <c r="P465" s="1144"/>
    </row>
    <row r="466" spans="1:16" s="1019" customFormat="1" x14ac:dyDescent="0.25">
      <c r="A466" s="1146"/>
      <c r="B466" s="1144"/>
      <c r="D466" s="1144"/>
      <c r="E466" s="1144"/>
      <c r="F466" s="1145"/>
      <c r="I466" s="1144"/>
      <c r="K466" s="1144"/>
      <c r="L466" s="1144"/>
      <c r="M466" s="1145"/>
      <c r="P466" s="1144"/>
    </row>
    <row r="467" spans="1:16" s="1019" customFormat="1" x14ac:dyDescent="0.25">
      <c r="A467" s="1146"/>
      <c r="B467" s="1144"/>
      <c r="D467" s="1144"/>
      <c r="E467" s="1144"/>
      <c r="F467" s="1145"/>
      <c r="I467" s="1144"/>
      <c r="K467" s="1144"/>
      <c r="L467" s="1144"/>
      <c r="M467" s="1145"/>
      <c r="P467" s="1144"/>
    </row>
    <row r="468" spans="1:16" s="1019" customFormat="1" x14ac:dyDescent="0.25">
      <c r="A468" s="1146"/>
      <c r="B468" s="1144"/>
      <c r="D468" s="1144"/>
      <c r="E468" s="1144"/>
      <c r="F468" s="1145"/>
      <c r="I468" s="1144"/>
      <c r="K468" s="1144"/>
      <c r="L468" s="1144"/>
      <c r="M468" s="1145"/>
      <c r="P468" s="1144"/>
    </row>
    <row r="469" spans="1:16" s="1019" customFormat="1" x14ac:dyDescent="0.25">
      <c r="A469" s="1146"/>
      <c r="B469" s="1144"/>
      <c r="D469" s="1144"/>
      <c r="E469" s="1144"/>
      <c r="F469" s="1145"/>
      <c r="I469" s="1144"/>
      <c r="K469" s="1144"/>
      <c r="L469" s="1144"/>
      <c r="M469" s="1145"/>
      <c r="P469" s="1144"/>
    </row>
    <row r="470" spans="1:16" s="1019" customFormat="1" x14ac:dyDescent="0.25">
      <c r="A470" s="1146"/>
      <c r="B470" s="1144"/>
      <c r="D470" s="1144"/>
      <c r="E470" s="1144"/>
      <c r="F470" s="1145"/>
      <c r="I470" s="1144"/>
      <c r="K470" s="1144"/>
      <c r="L470" s="1144"/>
      <c r="M470" s="1145"/>
      <c r="P470" s="1144"/>
    </row>
    <row r="471" spans="1:16" s="1019" customFormat="1" x14ac:dyDescent="0.25">
      <c r="A471" s="1146"/>
      <c r="B471" s="1144"/>
      <c r="D471" s="1144"/>
      <c r="E471" s="1144"/>
      <c r="F471" s="1145"/>
      <c r="I471" s="1144"/>
      <c r="K471" s="1144"/>
      <c r="L471" s="1144"/>
      <c r="M471" s="1145"/>
      <c r="P471" s="1144"/>
    </row>
    <row r="472" spans="1:16" s="1019" customFormat="1" x14ac:dyDescent="0.25">
      <c r="A472" s="1146"/>
      <c r="B472" s="1144"/>
      <c r="D472" s="1144"/>
      <c r="E472" s="1144"/>
      <c r="F472" s="1145"/>
      <c r="I472" s="1144"/>
      <c r="K472" s="1144"/>
      <c r="L472" s="1144"/>
      <c r="M472" s="1145"/>
      <c r="P472" s="1144"/>
    </row>
    <row r="473" spans="1:16" s="1019" customFormat="1" x14ac:dyDescent="0.25">
      <c r="A473" s="1146"/>
      <c r="B473" s="1144"/>
      <c r="D473" s="1144"/>
      <c r="E473" s="1144"/>
      <c r="F473" s="1145"/>
      <c r="I473" s="1144"/>
      <c r="K473" s="1144"/>
      <c r="L473" s="1144"/>
      <c r="M473" s="1145"/>
      <c r="P473" s="1144"/>
    </row>
    <row r="474" spans="1:16" s="1019" customFormat="1" x14ac:dyDescent="0.25">
      <c r="A474" s="1146"/>
      <c r="B474" s="1144"/>
      <c r="D474" s="1144"/>
      <c r="E474" s="1144"/>
      <c r="F474" s="1145"/>
      <c r="I474" s="1144"/>
      <c r="K474" s="1144"/>
      <c r="L474" s="1144"/>
      <c r="M474" s="1145"/>
      <c r="P474" s="1144"/>
    </row>
    <row r="475" spans="1:16" s="1019" customFormat="1" x14ac:dyDescent="0.25">
      <c r="A475" s="1146"/>
      <c r="B475" s="1144"/>
      <c r="D475" s="1144"/>
      <c r="E475" s="1144"/>
      <c r="F475" s="1145"/>
      <c r="I475" s="1144"/>
      <c r="K475" s="1144"/>
      <c r="L475" s="1144"/>
      <c r="M475" s="1145"/>
      <c r="P475" s="1144"/>
    </row>
    <row r="476" spans="1:16" s="1019" customFormat="1" x14ac:dyDescent="0.25">
      <c r="A476" s="1146"/>
      <c r="B476" s="1144"/>
      <c r="D476" s="1144"/>
      <c r="E476" s="1144"/>
      <c r="F476" s="1145"/>
      <c r="I476" s="1144"/>
      <c r="K476" s="1144"/>
      <c r="L476" s="1144"/>
      <c r="M476" s="1145"/>
      <c r="P476" s="1144"/>
    </row>
    <row r="477" spans="1:16" s="1019" customFormat="1" x14ac:dyDescent="0.25">
      <c r="A477" s="1146"/>
      <c r="B477" s="1144"/>
      <c r="D477" s="1144"/>
      <c r="E477" s="1144"/>
      <c r="F477" s="1145"/>
      <c r="I477" s="1144"/>
      <c r="K477" s="1144"/>
      <c r="L477" s="1144"/>
      <c r="M477" s="1145"/>
      <c r="P477" s="1144"/>
    </row>
    <row r="478" spans="1:16" s="1019" customFormat="1" x14ac:dyDescent="0.25">
      <c r="A478" s="1146"/>
      <c r="B478" s="1144"/>
      <c r="D478" s="1144"/>
      <c r="E478" s="1144"/>
      <c r="F478" s="1145"/>
      <c r="I478" s="1144"/>
      <c r="K478" s="1144"/>
      <c r="L478" s="1144"/>
      <c r="M478" s="1145"/>
      <c r="P478" s="1144"/>
    </row>
    <row r="479" spans="1:16" s="1019" customFormat="1" x14ac:dyDescent="0.25">
      <c r="A479" s="1146"/>
      <c r="B479" s="1144"/>
      <c r="D479" s="1144"/>
      <c r="E479" s="1144"/>
      <c r="F479" s="1145"/>
      <c r="I479" s="1144"/>
      <c r="K479" s="1144"/>
      <c r="L479" s="1144"/>
      <c r="M479" s="1145"/>
      <c r="P479" s="1144"/>
    </row>
    <row r="480" spans="1:16" s="1019" customFormat="1" x14ac:dyDescent="0.25">
      <c r="A480" s="1146"/>
      <c r="B480" s="1144"/>
      <c r="D480" s="1144"/>
      <c r="E480" s="1144"/>
      <c r="F480" s="1145"/>
      <c r="I480" s="1144"/>
      <c r="K480" s="1144"/>
      <c r="L480" s="1144"/>
      <c r="M480" s="1145"/>
      <c r="P480" s="1144"/>
    </row>
    <row r="481" spans="1:16" s="1019" customFormat="1" x14ac:dyDescent="0.25">
      <c r="A481" s="1146"/>
      <c r="B481" s="1144"/>
      <c r="D481" s="1144"/>
      <c r="E481" s="1144"/>
      <c r="F481" s="1145"/>
      <c r="I481" s="1144"/>
      <c r="K481" s="1144"/>
      <c r="L481" s="1144"/>
      <c r="M481" s="1145"/>
      <c r="P481" s="1144"/>
    </row>
    <row r="482" spans="1:16" s="1019" customFormat="1" x14ac:dyDescent="0.25">
      <c r="A482" s="1146"/>
      <c r="B482" s="1144"/>
      <c r="D482" s="1144"/>
      <c r="E482" s="1144"/>
      <c r="F482" s="1145"/>
      <c r="I482" s="1144"/>
      <c r="K482" s="1144"/>
      <c r="L482" s="1144"/>
      <c r="M482" s="1145"/>
      <c r="P482" s="1144"/>
    </row>
    <row r="483" spans="1:16" s="1019" customFormat="1" x14ac:dyDescent="0.25">
      <c r="A483" s="1146"/>
      <c r="B483" s="1144"/>
      <c r="D483" s="1144"/>
      <c r="E483" s="1144"/>
      <c r="F483" s="1145"/>
      <c r="I483" s="1144"/>
      <c r="K483" s="1144"/>
      <c r="L483" s="1144"/>
      <c r="M483" s="1145"/>
      <c r="P483" s="1144"/>
    </row>
    <row r="484" spans="1:16" s="1019" customFormat="1" x14ac:dyDescent="0.25">
      <c r="A484" s="1146"/>
      <c r="B484" s="1144"/>
      <c r="D484" s="1144"/>
      <c r="E484" s="1144"/>
      <c r="F484" s="1145"/>
      <c r="I484" s="1144"/>
      <c r="K484" s="1144"/>
      <c r="L484" s="1144"/>
      <c r="M484" s="1145"/>
      <c r="P484" s="1144"/>
    </row>
    <row r="485" spans="1:16" s="1019" customFormat="1" x14ac:dyDescent="0.25">
      <c r="A485" s="1146"/>
      <c r="B485" s="1144"/>
      <c r="D485" s="1144"/>
      <c r="E485" s="1144"/>
      <c r="F485" s="1145"/>
      <c r="I485" s="1144"/>
      <c r="K485" s="1144"/>
      <c r="L485" s="1144"/>
      <c r="M485" s="1145"/>
      <c r="P485" s="1144"/>
    </row>
    <row r="486" spans="1:16" s="1019" customFormat="1" x14ac:dyDescent="0.25">
      <c r="A486" s="1146"/>
      <c r="B486" s="1144"/>
      <c r="D486" s="1144"/>
      <c r="E486" s="1144"/>
      <c r="F486" s="1145"/>
      <c r="I486" s="1144"/>
      <c r="K486" s="1144"/>
      <c r="L486" s="1144"/>
      <c r="M486" s="1145"/>
      <c r="P486" s="1144"/>
    </row>
    <row r="487" spans="1:16" s="1019" customFormat="1" x14ac:dyDescent="0.25">
      <c r="A487" s="1146"/>
      <c r="B487" s="1144"/>
      <c r="D487" s="1144"/>
      <c r="E487" s="1144"/>
      <c r="F487" s="1145"/>
      <c r="I487" s="1144"/>
      <c r="K487" s="1144"/>
      <c r="L487" s="1144"/>
      <c r="M487" s="1145"/>
      <c r="P487" s="1144"/>
    </row>
    <row r="488" spans="1:16" s="1019" customFormat="1" x14ac:dyDescent="0.25">
      <c r="A488" s="1146"/>
      <c r="B488" s="1144"/>
      <c r="D488" s="1144"/>
      <c r="E488" s="1144"/>
      <c r="F488" s="1145"/>
      <c r="I488" s="1144"/>
      <c r="K488" s="1144"/>
      <c r="L488" s="1144"/>
      <c r="M488" s="1145"/>
      <c r="P488" s="1144"/>
    </row>
    <row r="489" spans="1:16" s="1019" customFormat="1" x14ac:dyDescent="0.25">
      <c r="A489" s="1146"/>
      <c r="B489" s="1144"/>
      <c r="D489" s="1144"/>
      <c r="E489" s="1144"/>
      <c r="F489" s="1145"/>
      <c r="I489" s="1144"/>
      <c r="K489" s="1144"/>
      <c r="L489" s="1144"/>
      <c r="M489" s="1145"/>
      <c r="P489" s="1144"/>
    </row>
    <row r="490" spans="1:16" s="1019" customFormat="1" x14ac:dyDescent="0.25">
      <c r="A490" s="1146"/>
      <c r="B490" s="1144"/>
      <c r="D490" s="1144"/>
      <c r="E490" s="1144"/>
      <c r="F490" s="1145"/>
      <c r="I490" s="1144"/>
      <c r="K490" s="1144"/>
      <c r="L490" s="1144"/>
      <c r="M490" s="1145"/>
      <c r="P490" s="1144"/>
    </row>
    <row r="491" spans="1:16" s="1019" customFormat="1" x14ac:dyDescent="0.25">
      <c r="A491" s="1146"/>
      <c r="B491" s="1144"/>
      <c r="D491" s="1144"/>
      <c r="E491" s="1144"/>
      <c r="F491" s="1145"/>
      <c r="I491" s="1144"/>
      <c r="K491" s="1144"/>
      <c r="L491" s="1144"/>
      <c r="M491" s="1145"/>
      <c r="P491" s="1144"/>
    </row>
    <row r="492" spans="1:16" s="1019" customFormat="1" x14ac:dyDescent="0.25">
      <c r="A492" s="1146"/>
      <c r="B492" s="1144"/>
      <c r="D492" s="1144"/>
      <c r="E492" s="1144"/>
      <c r="F492" s="1145"/>
      <c r="I492" s="1144"/>
      <c r="K492" s="1144"/>
      <c r="L492" s="1144"/>
      <c r="M492" s="1145"/>
      <c r="P492" s="1144"/>
    </row>
    <row r="493" spans="1:16" s="1019" customFormat="1" x14ac:dyDescent="0.25">
      <c r="A493" s="1146"/>
      <c r="B493" s="1144"/>
      <c r="D493" s="1144"/>
      <c r="E493" s="1144"/>
      <c r="F493" s="1145"/>
      <c r="I493" s="1144"/>
      <c r="K493" s="1144"/>
      <c r="L493" s="1144"/>
      <c r="M493" s="1145"/>
      <c r="P493" s="1144"/>
    </row>
    <row r="494" spans="1:16" s="1019" customFormat="1" x14ac:dyDescent="0.25">
      <c r="A494" s="1146"/>
      <c r="B494" s="1144"/>
      <c r="D494" s="1144"/>
      <c r="E494" s="1144"/>
      <c r="F494" s="1145"/>
      <c r="I494" s="1144"/>
      <c r="K494" s="1144"/>
      <c r="L494" s="1144"/>
      <c r="M494" s="1145"/>
      <c r="P494" s="1144"/>
    </row>
    <row r="495" spans="1:16" s="1019" customFormat="1" x14ac:dyDescent="0.25">
      <c r="A495" s="1146"/>
      <c r="B495" s="1144"/>
      <c r="D495" s="1144"/>
      <c r="E495" s="1144"/>
      <c r="F495" s="1145"/>
      <c r="I495" s="1144"/>
      <c r="K495" s="1144"/>
      <c r="L495" s="1144"/>
      <c r="M495" s="1145"/>
      <c r="P495" s="1144"/>
    </row>
    <row r="496" spans="1:16" s="1019" customFormat="1" x14ac:dyDescent="0.25">
      <c r="A496" s="1146"/>
      <c r="B496" s="1144"/>
      <c r="D496" s="1144"/>
      <c r="E496" s="1144"/>
      <c r="F496" s="1145"/>
      <c r="I496" s="1144"/>
      <c r="K496" s="1144"/>
      <c r="L496" s="1144"/>
      <c r="M496" s="1145"/>
      <c r="P496" s="1144"/>
    </row>
    <row r="497" spans="1:16" s="1019" customFormat="1" x14ac:dyDescent="0.25">
      <c r="A497" s="1146"/>
      <c r="B497" s="1144"/>
      <c r="D497" s="1144"/>
      <c r="E497" s="1144"/>
      <c r="F497" s="1145"/>
      <c r="I497" s="1144"/>
      <c r="K497" s="1144"/>
      <c r="L497" s="1144"/>
      <c r="M497" s="1145"/>
      <c r="P497" s="1144"/>
    </row>
    <row r="498" spans="1:16" s="1019" customFormat="1" x14ac:dyDescent="0.25">
      <c r="A498" s="1146"/>
      <c r="B498" s="1144"/>
      <c r="D498" s="1144"/>
      <c r="E498" s="1144"/>
      <c r="F498" s="1145"/>
      <c r="I498" s="1144"/>
      <c r="K498" s="1144"/>
      <c r="L498" s="1144"/>
      <c r="M498" s="1145"/>
      <c r="P498" s="1144"/>
    </row>
    <row r="499" spans="1:16" s="1019" customFormat="1" x14ac:dyDescent="0.25">
      <c r="A499" s="1146"/>
      <c r="B499" s="1144"/>
      <c r="D499" s="1144"/>
      <c r="E499" s="1144"/>
      <c r="F499" s="1145"/>
      <c r="I499" s="1144"/>
      <c r="K499" s="1144"/>
      <c r="L499" s="1144"/>
      <c r="M499" s="1145"/>
      <c r="P499" s="1144"/>
    </row>
    <row r="500" spans="1:16" s="1019" customFormat="1" x14ac:dyDescent="0.25">
      <c r="A500" s="1146"/>
      <c r="B500" s="1144"/>
      <c r="D500" s="1144"/>
      <c r="E500" s="1144"/>
      <c r="F500" s="1145"/>
      <c r="I500" s="1144"/>
      <c r="K500" s="1144"/>
      <c r="L500" s="1144"/>
      <c r="M500" s="1145"/>
      <c r="P500" s="1144"/>
    </row>
    <row r="501" spans="1:16" s="1019" customFormat="1" x14ac:dyDescent="0.25">
      <c r="A501" s="1146"/>
      <c r="B501" s="1144"/>
      <c r="D501" s="1144"/>
      <c r="E501" s="1144"/>
      <c r="F501" s="1145"/>
      <c r="I501" s="1144"/>
      <c r="K501" s="1144"/>
      <c r="L501" s="1144"/>
      <c r="M501" s="1145"/>
      <c r="P501" s="1144"/>
    </row>
    <row r="502" spans="1:16" s="1019" customFormat="1" x14ac:dyDescent="0.25">
      <c r="A502" s="1146"/>
      <c r="B502" s="1144"/>
      <c r="D502" s="1144"/>
      <c r="E502" s="1144"/>
      <c r="F502" s="1145"/>
      <c r="I502" s="1144"/>
      <c r="K502" s="1144"/>
      <c r="L502" s="1144"/>
      <c r="M502" s="1145"/>
      <c r="P502" s="1144"/>
    </row>
    <row r="503" spans="1:16" s="1019" customFormat="1" x14ac:dyDescent="0.25">
      <c r="A503" s="1146"/>
      <c r="B503" s="1144"/>
      <c r="D503" s="1144"/>
      <c r="E503" s="1144"/>
      <c r="F503" s="1145"/>
      <c r="I503" s="1144"/>
      <c r="K503" s="1144"/>
      <c r="L503" s="1144"/>
      <c r="M503" s="1145"/>
      <c r="P503" s="1144"/>
    </row>
    <row r="504" spans="1:16" s="1019" customFormat="1" x14ac:dyDescent="0.25">
      <c r="A504" s="1146"/>
      <c r="B504" s="1144"/>
      <c r="D504" s="1144"/>
      <c r="E504" s="1144"/>
      <c r="F504" s="1145"/>
      <c r="I504" s="1144"/>
      <c r="K504" s="1144"/>
      <c r="L504" s="1144"/>
      <c r="M504" s="1145"/>
      <c r="P504" s="1144"/>
    </row>
    <row r="505" spans="1:16" s="1019" customFormat="1" x14ac:dyDescent="0.25">
      <c r="A505" s="1146"/>
      <c r="B505" s="1144"/>
      <c r="D505" s="1144"/>
      <c r="E505" s="1144"/>
      <c r="F505" s="1145"/>
      <c r="I505" s="1144"/>
      <c r="K505" s="1144"/>
      <c r="L505" s="1144"/>
      <c r="M505" s="1145"/>
      <c r="P505" s="1144"/>
    </row>
    <row r="506" spans="1:16" s="1019" customFormat="1" x14ac:dyDescent="0.25">
      <c r="A506" s="1146"/>
      <c r="B506" s="1144"/>
      <c r="D506" s="1144"/>
      <c r="E506" s="1144"/>
      <c r="F506" s="1145"/>
      <c r="I506" s="1144"/>
      <c r="K506" s="1144"/>
      <c r="L506" s="1144"/>
      <c r="M506" s="1145"/>
      <c r="P506" s="1144"/>
    </row>
    <row r="507" spans="1:16" s="1019" customFormat="1" x14ac:dyDescent="0.25">
      <c r="A507" s="1146"/>
      <c r="B507" s="1144"/>
      <c r="D507" s="1144"/>
      <c r="E507" s="1144"/>
      <c r="F507" s="1145"/>
      <c r="I507" s="1144"/>
      <c r="K507" s="1144"/>
      <c r="L507" s="1144"/>
      <c r="M507" s="1145"/>
      <c r="P507" s="1144"/>
    </row>
    <row r="508" spans="1:16" s="1019" customFormat="1" x14ac:dyDescent="0.25">
      <c r="A508" s="1146"/>
      <c r="B508" s="1144"/>
      <c r="D508" s="1144"/>
      <c r="E508" s="1144"/>
      <c r="F508" s="1145"/>
      <c r="I508" s="1144"/>
      <c r="K508" s="1144"/>
      <c r="L508" s="1144"/>
      <c r="M508" s="1145"/>
      <c r="P508" s="1144"/>
    </row>
    <row r="509" spans="1:16" s="1019" customFormat="1" x14ac:dyDescent="0.25">
      <c r="A509" s="1146"/>
      <c r="B509" s="1144"/>
      <c r="D509" s="1144"/>
      <c r="E509" s="1144"/>
      <c r="F509" s="1145"/>
      <c r="I509" s="1144"/>
      <c r="K509" s="1144"/>
      <c r="L509" s="1144"/>
      <c r="M509" s="1145"/>
      <c r="P509" s="1144"/>
    </row>
    <row r="510" spans="1:16" s="1019" customFormat="1" x14ac:dyDescent="0.25">
      <c r="A510" s="1146"/>
      <c r="B510" s="1144"/>
      <c r="D510" s="1144"/>
      <c r="E510" s="1144"/>
      <c r="F510" s="1145"/>
      <c r="I510" s="1144"/>
      <c r="K510" s="1144"/>
      <c r="L510" s="1144"/>
      <c r="M510" s="1145"/>
      <c r="P510" s="1144"/>
    </row>
    <row r="511" spans="1:16" s="1019" customFormat="1" x14ac:dyDescent="0.25">
      <c r="A511" s="1146"/>
      <c r="B511" s="1144"/>
      <c r="D511" s="1144"/>
      <c r="E511" s="1144"/>
      <c r="F511" s="1145"/>
      <c r="I511" s="1144"/>
      <c r="K511" s="1144"/>
      <c r="L511" s="1144"/>
      <c r="M511" s="1145"/>
      <c r="P511" s="1144"/>
    </row>
    <row r="512" spans="1:16" s="1019" customFormat="1" x14ac:dyDescent="0.25">
      <c r="A512" s="1146"/>
      <c r="B512" s="1144"/>
      <c r="D512" s="1144"/>
      <c r="E512" s="1144"/>
      <c r="F512" s="1145"/>
      <c r="I512" s="1144"/>
      <c r="K512" s="1144"/>
      <c r="L512" s="1144"/>
      <c r="M512" s="1145"/>
      <c r="P512" s="1144"/>
    </row>
    <row r="513" spans="1:16" s="1019" customFormat="1" x14ac:dyDescent="0.25">
      <c r="A513" s="1146"/>
      <c r="B513" s="1144"/>
      <c r="D513" s="1144"/>
      <c r="E513" s="1144"/>
      <c r="F513" s="1145"/>
      <c r="I513" s="1144"/>
      <c r="K513" s="1144"/>
      <c r="L513" s="1144"/>
      <c r="M513" s="1145"/>
      <c r="P513" s="1144"/>
    </row>
    <row r="514" spans="1:16" s="1019" customFormat="1" x14ac:dyDescent="0.25">
      <c r="A514" s="1146"/>
      <c r="B514" s="1144"/>
      <c r="D514" s="1144"/>
      <c r="E514" s="1144"/>
      <c r="F514" s="1145"/>
      <c r="I514" s="1144"/>
      <c r="K514" s="1144"/>
      <c r="L514" s="1144"/>
      <c r="M514" s="1145"/>
      <c r="P514" s="1144"/>
    </row>
    <row r="515" spans="1:16" s="1019" customFormat="1" x14ac:dyDescent="0.25">
      <c r="A515" s="1146"/>
      <c r="B515" s="1144"/>
      <c r="D515" s="1144"/>
      <c r="E515" s="1144"/>
      <c r="F515" s="1145"/>
      <c r="I515" s="1144"/>
      <c r="K515" s="1144"/>
      <c r="L515" s="1144"/>
      <c r="M515" s="1145"/>
      <c r="P515" s="1144"/>
    </row>
    <row r="516" spans="1:16" s="1019" customFormat="1" x14ac:dyDescent="0.25">
      <c r="A516" s="1146"/>
      <c r="B516" s="1144"/>
      <c r="D516" s="1144"/>
      <c r="E516" s="1144"/>
      <c r="F516" s="1145"/>
      <c r="I516" s="1144"/>
      <c r="K516" s="1144"/>
      <c r="L516" s="1144"/>
      <c r="M516" s="1145"/>
      <c r="P516" s="1144"/>
    </row>
    <row r="517" spans="1:16" s="1019" customFormat="1" x14ac:dyDescent="0.25">
      <c r="A517" s="1146"/>
      <c r="B517" s="1144"/>
      <c r="D517" s="1144"/>
      <c r="E517" s="1144"/>
      <c r="F517" s="1145"/>
      <c r="I517" s="1144"/>
      <c r="K517" s="1144"/>
      <c r="L517" s="1144"/>
      <c r="M517" s="1145"/>
      <c r="P517" s="1144"/>
    </row>
    <row r="518" spans="1:16" s="1019" customFormat="1" x14ac:dyDescent="0.25">
      <c r="A518" s="1146"/>
      <c r="B518" s="1144"/>
      <c r="D518" s="1144"/>
      <c r="E518" s="1144"/>
      <c r="F518" s="1145"/>
      <c r="I518" s="1144"/>
      <c r="K518" s="1144"/>
      <c r="L518" s="1144"/>
      <c r="M518" s="1145"/>
      <c r="P518" s="1144"/>
    </row>
    <row r="519" spans="1:16" s="1019" customFormat="1" x14ac:dyDescent="0.25">
      <c r="A519" s="1146"/>
      <c r="B519" s="1144"/>
      <c r="D519" s="1144"/>
      <c r="E519" s="1144"/>
      <c r="F519" s="1145"/>
      <c r="I519" s="1144"/>
      <c r="K519" s="1144"/>
      <c r="L519" s="1144"/>
      <c r="M519" s="1145"/>
      <c r="P519" s="1144"/>
    </row>
    <row r="520" spans="1:16" s="1019" customFormat="1" x14ac:dyDescent="0.25">
      <c r="A520" s="1146"/>
      <c r="B520" s="1144"/>
      <c r="D520" s="1144"/>
      <c r="E520" s="1144"/>
      <c r="F520" s="1145"/>
      <c r="I520" s="1144"/>
      <c r="K520" s="1144"/>
      <c r="L520" s="1144"/>
      <c r="M520" s="1145"/>
      <c r="P520" s="1144"/>
    </row>
    <row r="521" spans="1:16" s="1019" customFormat="1" x14ac:dyDescent="0.25">
      <c r="A521" s="1146"/>
      <c r="B521" s="1144"/>
      <c r="D521" s="1144"/>
      <c r="E521" s="1144"/>
      <c r="F521" s="1145"/>
      <c r="I521" s="1144"/>
      <c r="K521" s="1144"/>
      <c r="L521" s="1144"/>
      <c r="M521" s="1145"/>
      <c r="P521" s="1144"/>
    </row>
    <row r="522" spans="1:16" s="1019" customFormat="1" x14ac:dyDescent="0.25">
      <c r="A522" s="1146"/>
      <c r="B522" s="1144"/>
      <c r="D522" s="1144"/>
      <c r="E522" s="1144"/>
      <c r="F522" s="1145"/>
      <c r="I522" s="1144"/>
      <c r="K522" s="1144"/>
      <c r="L522" s="1144"/>
      <c r="M522" s="1145"/>
      <c r="P522" s="1144"/>
    </row>
    <row r="523" spans="1:16" s="1019" customFormat="1" x14ac:dyDescent="0.25">
      <c r="A523" s="1146"/>
      <c r="B523" s="1144"/>
      <c r="D523" s="1144"/>
      <c r="E523" s="1144"/>
      <c r="F523" s="1145"/>
      <c r="I523" s="1144"/>
      <c r="K523" s="1144"/>
      <c r="L523" s="1144"/>
      <c r="M523" s="1145"/>
      <c r="P523" s="1144"/>
    </row>
    <row r="524" spans="1:16" s="1019" customFormat="1" x14ac:dyDescent="0.25">
      <c r="A524" s="1146"/>
      <c r="B524" s="1144"/>
      <c r="D524" s="1144"/>
      <c r="E524" s="1144"/>
      <c r="F524" s="1145"/>
      <c r="I524" s="1144"/>
      <c r="K524" s="1144"/>
      <c r="L524" s="1144"/>
      <c r="M524" s="1145"/>
      <c r="P524" s="1144"/>
    </row>
    <row r="525" spans="1:16" s="1019" customFormat="1" x14ac:dyDescent="0.25">
      <c r="A525" s="1146"/>
      <c r="B525" s="1144"/>
      <c r="D525" s="1144"/>
      <c r="E525" s="1144"/>
      <c r="F525" s="1145"/>
      <c r="I525" s="1144"/>
      <c r="K525" s="1144"/>
      <c r="L525" s="1144"/>
      <c r="M525" s="1145"/>
      <c r="P525" s="1144"/>
    </row>
    <row r="526" spans="1:16" s="1019" customFormat="1" x14ac:dyDescent="0.25">
      <c r="A526" s="1146"/>
      <c r="B526" s="1144"/>
      <c r="D526" s="1144"/>
      <c r="E526" s="1144"/>
      <c r="F526" s="1145"/>
      <c r="I526" s="1144"/>
      <c r="K526" s="1144"/>
      <c r="L526" s="1144"/>
      <c r="M526" s="1145"/>
      <c r="P526" s="1144"/>
    </row>
    <row r="527" spans="1:16" s="1019" customFormat="1" x14ac:dyDescent="0.25">
      <c r="A527" s="1146"/>
      <c r="B527" s="1144"/>
      <c r="D527" s="1144"/>
      <c r="E527" s="1144"/>
      <c r="F527" s="1145"/>
      <c r="I527" s="1144"/>
      <c r="K527" s="1144"/>
      <c r="L527" s="1144"/>
      <c r="M527" s="1145"/>
      <c r="P527" s="1144"/>
    </row>
    <row r="528" spans="1:16" s="1019" customFormat="1" x14ac:dyDescent="0.25">
      <c r="A528" s="1146"/>
      <c r="B528" s="1144"/>
      <c r="D528" s="1144"/>
      <c r="E528" s="1144"/>
      <c r="F528" s="1145"/>
      <c r="I528" s="1144"/>
      <c r="K528" s="1144"/>
      <c r="L528" s="1144"/>
      <c r="M528" s="1145"/>
      <c r="P528" s="1144"/>
    </row>
    <row r="529" spans="1:16" s="1019" customFormat="1" x14ac:dyDescent="0.25">
      <c r="A529" s="1146"/>
      <c r="B529" s="1144"/>
      <c r="D529" s="1144"/>
      <c r="E529" s="1144"/>
      <c r="F529" s="1145"/>
      <c r="I529" s="1144"/>
      <c r="K529" s="1144"/>
      <c r="L529" s="1144"/>
      <c r="M529" s="1145"/>
      <c r="P529" s="1144"/>
    </row>
    <row r="530" spans="1:16" s="1019" customFormat="1" x14ac:dyDescent="0.25">
      <c r="A530" s="1146"/>
      <c r="B530" s="1144"/>
      <c r="D530" s="1144"/>
      <c r="E530" s="1144"/>
      <c r="F530" s="1145"/>
      <c r="I530" s="1144"/>
      <c r="K530" s="1144"/>
      <c r="L530" s="1144"/>
      <c r="M530" s="1145"/>
      <c r="P530" s="1144"/>
    </row>
    <row r="531" spans="1:16" s="1019" customFormat="1" x14ac:dyDescent="0.25">
      <c r="A531" s="1146"/>
      <c r="B531" s="1144"/>
      <c r="D531" s="1144"/>
      <c r="E531" s="1144"/>
      <c r="F531" s="1145"/>
      <c r="I531" s="1144"/>
      <c r="K531" s="1144"/>
      <c r="L531" s="1144"/>
      <c r="M531" s="1145"/>
      <c r="P531" s="1144"/>
    </row>
    <row r="532" spans="1:16" s="1019" customFormat="1" x14ac:dyDescent="0.25">
      <c r="A532" s="1146"/>
      <c r="B532" s="1144"/>
      <c r="D532" s="1144"/>
      <c r="E532" s="1144"/>
      <c r="F532" s="1145"/>
      <c r="I532" s="1144"/>
      <c r="K532" s="1144"/>
      <c r="L532" s="1144"/>
      <c r="M532" s="1145"/>
      <c r="P532" s="1144"/>
    </row>
    <row r="533" spans="1:16" s="1019" customFormat="1" x14ac:dyDescent="0.25">
      <c r="A533" s="1146"/>
      <c r="B533" s="1144"/>
      <c r="D533" s="1144"/>
      <c r="E533" s="1144"/>
      <c r="F533" s="1145"/>
      <c r="I533" s="1144"/>
      <c r="K533" s="1144"/>
      <c r="L533" s="1144"/>
      <c r="M533" s="1145"/>
      <c r="P533" s="1144"/>
    </row>
    <row r="534" spans="1:16" s="1019" customFormat="1" x14ac:dyDescent="0.25">
      <c r="A534" s="1146"/>
      <c r="B534" s="1144"/>
      <c r="D534" s="1144"/>
      <c r="E534" s="1144"/>
      <c r="F534" s="1145"/>
      <c r="I534" s="1144"/>
      <c r="K534" s="1144"/>
      <c r="L534" s="1144"/>
      <c r="M534" s="1145"/>
      <c r="P534" s="1144"/>
    </row>
    <row r="535" spans="1:16" s="1019" customFormat="1" x14ac:dyDescent="0.25">
      <c r="A535" s="1146"/>
      <c r="B535" s="1144"/>
      <c r="D535" s="1144"/>
      <c r="E535" s="1144"/>
      <c r="F535" s="1145"/>
      <c r="I535" s="1144"/>
      <c r="K535" s="1144"/>
      <c r="L535" s="1144"/>
      <c r="M535" s="1145"/>
      <c r="P535" s="1144"/>
    </row>
    <row r="536" spans="1:16" s="1019" customFormat="1" x14ac:dyDescent="0.25">
      <c r="A536" s="1146"/>
      <c r="B536" s="1144"/>
      <c r="D536" s="1144"/>
      <c r="E536" s="1144"/>
      <c r="F536" s="1145"/>
      <c r="I536" s="1144"/>
      <c r="K536" s="1144"/>
      <c r="L536" s="1144"/>
      <c r="M536" s="1145"/>
      <c r="P536" s="1144"/>
    </row>
    <row r="537" spans="1:16" s="1019" customFormat="1" x14ac:dyDescent="0.25">
      <c r="A537" s="1146"/>
      <c r="B537" s="1144"/>
      <c r="D537" s="1144"/>
      <c r="E537" s="1144"/>
      <c r="F537" s="1145"/>
      <c r="I537" s="1144"/>
      <c r="K537" s="1144"/>
      <c r="L537" s="1144"/>
      <c r="M537" s="1145"/>
      <c r="P537" s="1144"/>
    </row>
    <row r="538" spans="1:16" s="1019" customFormat="1" x14ac:dyDescent="0.25">
      <c r="A538" s="1146"/>
      <c r="B538" s="1144"/>
      <c r="D538" s="1144"/>
      <c r="E538" s="1144"/>
      <c r="F538" s="1145"/>
      <c r="I538" s="1144"/>
      <c r="K538" s="1144"/>
      <c r="L538" s="1144"/>
      <c r="M538" s="1145"/>
      <c r="P538" s="1144"/>
    </row>
    <row r="539" spans="1:16" s="1019" customFormat="1" x14ac:dyDescent="0.25">
      <c r="A539" s="1146"/>
      <c r="B539" s="1144"/>
      <c r="D539" s="1144"/>
      <c r="E539" s="1144"/>
      <c r="F539" s="1145"/>
      <c r="I539" s="1144"/>
      <c r="K539" s="1144"/>
      <c r="L539" s="1144"/>
      <c r="M539" s="1145"/>
      <c r="P539" s="1144"/>
    </row>
    <row r="540" spans="1:16" s="1019" customFormat="1" x14ac:dyDescent="0.25">
      <c r="A540" s="1146"/>
      <c r="B540" s="1144"/>
      <c r="D540" s="1144"/>
      <c r="E540" s="1144"/>
      <c r="F540" s="1145"/>
      <c r="I540" s="1144"/>
      <c r="K540" s="1144"/>
      <c r="L540" s="1144"/>
      <c r="M540" s="1145"/>
      <c r="P540" s="1144"/>
    </row>
    <row r="541" spans="1:16" s="1019" customFormat="1" x14ac:dyDescent="0.25">
      <c r="A541" s="1146"/>
      <c r="B541" s="1144"/>
      <c r="D541" s="1144"/>
      <c r="E541" s="1144"/>
      <c r="F541" s="1145"/>
      <c r="I541" s="1144"/>
      <c r="K541" s="1144"/>
      <c r="L541" s="1144"/>
      <c r="M541" s="1145"/>
      <c r="P541" s="1144"/>
    </row>
    <row r="542" spans="1:16" s="1019" customFormat="1" x14ac:dyDescent="0.25">
      <c r="A542" s="1146"/>
      <c r="B542" s="1144"/>
      <c r="D542" s="1144"/>
      <c r="E542" s="1144"/>
      <c r="F542" s="1145"/>
      <c r="I542" s="1144"/>
      <c r="K542" s="1144"/>
      <c r="L542" s="1144"/>
      <c r="M542" s="1145"/>
      <c r="P542" s="1144"/>
    </row>
    <row r="543" spans="1:16" s="1019" customFormat="1" x14ac:dyDescent="0.25">
      <c r="A543" s="1146"/>
      <c r="B543" s="1144"/>
      <c r="D543" s="1144"/>
      <c r="E543" s="1144"/>
      <c r="F543" s="1145"/>
      <c r="I543" s="1144"/>
      <c r="K543" s="1144"/>
      <c r="L543" s="1144"/>
      <c r="M543" s="1145"/>
      <c r="P543" s="1144"/>
    </row>
    <row r="544" spans="1:16" s="1019" customFormat="1" x14ac:dyDescent="0.25">
      <c r="A544" s="1146"/>
      <c r="B544" s="1144"/>
      <c r="D544" s="1144"/>
      <c r="E544" s="1144"/>
      <c r="F544" s="1145"/>
      <c r="I544" s="1144"/>
      <c r="K544" s="1144"/>
      <c r="L544" s="1144"/>
      <c r="M544" s="1145"/>
      <c r="P544" s="1144"/>
    </row>
    <row r="545" spans="1:16" s="1019" customFormat="1" x14ac:dyDescent="0.25">
      <c r="A545" s="1146"/>
      <c r="B545" s="1144"/>
      <c r="D545" s="1144"/>
      <c r="E545" s="1144"/>
      <c r="F545" s="1145"/>
      <c r="I545" s="1144"/>
      <c r="K545" s="1144"/>
      <c r="L545" s="1144"/>
      <c r="M545" s="1145"/>
      <c r="P545" s="1144"/>
    </row>
    <row r="546" spans="1:16" s="1019" customFormat="1" x14ac:dyDescent="0.25">
      <c r="A546" s="1146"/>
      <c r="B546" s="1144"/>
      <c r="D546" s="1144"/>
      <c r="E546" s="1144"/>
      <c r="F546" s="1145"/>
      <c r="I546" s="1144"/>
      <c r="K546" s="1144"/>
      <c r="L546" s="1144"/>
      <c r="M546" s="1145"/>
      <c r="P546" s="1144"/>
    </row>
    <row r="547" spans="1:16" s="1019" customFormat="1" x14ac:dyDescent="0.25">
      <c r="A547" s="1146"/>
      <c r="B547" s="1144"/>
      <c r="D547" s="1144"/>
      <c r="E547" s="1144"/>
      <c r="F547" s="1145"/>
      <c r="I547" s="1144"/>
      <c r="K547" s="1144"/>
      <c r="L547" s="1144"/>
      <c r="M547" s="1145"/>
      <c r="P547" s="1144"/>
    </row>
    <row r="548" spans="1:16" s="1019" customFormat="1" x14ac:dyDescent="0.25">
      <c r="A548" s="1146"/>
      <c r="B548" s="1144"/>
      <c r="D548" s="1144"/>
      <c r="E548" s="1144"/>
      <c r="F548" s="1145"/>
      <c r="I548" s="1144"/>
      <c r="K548" s="1144"/>
      <c r="L548" s="1144"/>
      <c r="M548" s="1145"/>
      <c r="P548" s="1144"/>
    </row>
    <row r="549" spans="1:16" s="1019" customFormat="1" x14ac:dyDescent="0.25">
      <c r="A549" s="1146"/>
      <c r="B549" s="1144"/>
      <c r="D549" s="1144"/>
      <c r="E549" s="1144"/>
      <c r="F549" s="1145"/>
      <c r="I549" s="1144"/>
      <c r="K549" s="1144"/>
      <c r="L549" s="1144"/>
      <c r="M549" s="1145"/>
      <c r="P549" s="1144"/>
    </row>
    <row r="550" spans="1:16" s="1019" customFormat="1" x14ac:dyDescent="0.25">
      <c r="A550" s="1146"/>
      <c r="B550" s="1144"/>
      <c r="D550" s="1144"/>
      <c r="E550" s="1144"/>
      <c r="F550" s="1145"/>
      <c r="I550" s="1144"/>
      <c r="K550" s="1144"/>
      <c r="L550" s="1144"/>
      <c r="M550" s="1145"/>
      <c r="P550" s="1144"/>
    </row>
    <row r="551" spans="1:16" s="1019" customFormat="1" x14ac:dyDescent="0.25">
      <c r="A551" s="1146"/>
      <c r="B551" s="1144"/>
      <c r="D551" s="1144"/>
      <c r="E551" s="1144"/>
      <c r="F551" s="1145"/>
      <c r="I551" s="1144"/>
      <c r="K551" s="1144"/>
      <c r="L551" s="1144"/>
      <c r="M551" s="1145"/>
      <c r="P551" s="1144"/>
    </row>
    <row r="552" spans="1:16" s="1019" customFormat="1" x14ac:dyDescent="0.25">
      <c r="A552" s="1146"/>
      <c r="B552" s="1144"/>
      <c r="D552" s="1144"/>
      <c r="E552" s="1144"/>
      <c r="F552" s="1145"/>
      <c r="I552" s="1144"/>
      <c r="K552" s="1144"/>
      <c r="L552" s="1144"/>
      <c r="M552" s="1145"/>
      <c r="P552" s="1144"/>
    </row>
    <row r="553" spans="1:16" s="1019" customFormat="1" x14ac:dyDescent="0.25">
      <c r="A553" s="1146"/>
      <c r="B553" s="1144"/>
      <c r="D553" s="1144"/>
      <c r="E553" s="1144"/>
      <c r="F553" s="1145"/>
      <c r="I553" s="1144"/>
      <c r="K553" s="1144"/>
      <c r="L553" s="1144"/>
      <c r="M553" s="1145"/>
      <c r="P553" s="1144"/>
    </row>
    <row r="554" spans="1:16" s="1019" customFormat="1" x14ac:dyDescent="0.25">
      <c r="A554" s="1146"/>
      <c r="B554" s="1144"/>
      <c r="D554" s="1144"/>
      <c r="E554" s="1144"/>
      <c r="F554" s="1145"/>
      <c r="I554" s="1144"/>
      <c r="K554" s="1144"/>
      <c r="L554" s="1144"/>
      <c r="M554" s="1145"/>
      <c r="P554" s="1144"/>
    </row>
    <row r="555" spans="1:16" s="1019" customFormat="1" x14ac:dyDescent="0.25">
      <c r="A555" s="1146"/>
      <c r="B555" s="1144"/>
      <c r="D555" s="1144"/>
      <c r="E555" s="1144"/>
      <c r="F555" s="1145"/>
      <c r="I555" s="1144"/>
      <c r="K555" s="1144"/>
      <c r="L555" s="1144"/>
      <c r="M555" s="1145"/>
      <c r="P555" s="1144"/>
    </row>
    <row r="556" spans="1:16" s="1019" customFormat="1" x14ac:dyDescent="0.25">
      <c r="A556" s="1146"/>
      <c r="B556" s="1144"/>
      <c r="D556" s="1144"/>
      <c r="E556" s="1144"/>
      <c r="F556" s="1145"/>
      <c r="I556" s="1144"/>
      <c r="K556" s="1144"/>
      <c r="L556" s="1144"/>
      <c r="M556" s="1145"/>
      <c r="P556" s="1144"/>
    </row>
    <row r="557" spans="1:16" s="1019" customFormat="1" x14ac:dyDescent="0.25">
      <c r="A557" s="1146"/>
      <c r="B557" s="1144"/>
      <c r="D557" s="1144"/>
      <c r="E557" s="1144"/>
      <c r="F557" s="1145"/>
      <c r="I557" s="1144"/>
      <c r="K557" s="1144"/>
      <c r="L557" s="1144"/>
      <c r="M557" s="1145"/>
      <c r="P557" s="1144"/>
    </row>
    <row r="558" spans="1:16" s="1019" customFormat="1" x14ac:dyDescent="0.25">
      <c r="A558" s="1146"/>
      <c r="B558" s="1144"/>
      <c r="D558" s="1144"/>
      <c r="E558" s="1144"/>
      <c r="F558" s="1145"/>
      <c r="I558" s="1144"/>
      <c r="K558" s="1144"/>
      <c r="L558" s="1144"/>
      <c r="M558" s="1145"/>
      <c r="P558" s="1144"/>
    </row>
    <row r="559" spans="1:16" s="1019" customFormat="1" x14ac:dyDescent="0.25">
      <c r="A559" s="1146"/>
      <c r="B559" s="1144"/>
      <c r="D559" s="1144"/>
      <c r="E559" s="1144"/>
      <c r="F559" s="1145"/>
      <c r="I559" s="1144"/>
      <c r="K559" s="1144"/>
      <c r="L559" s="1144"/>
      <c r="M559" s="1145"/>
      <c r="P559" s="1144"/>
    </row>
    <row r="560" spans="1:16" s="1019" customFormat="1" x14ac:dyDescent="0.25">
      <c r="A560" s="1146"/>
      <c r="B560" s="1144"/>
      <c r="D560" s="1144"/>
      <c r="E560" s="1144"/>
      <c r="F560" s="1145"/>
      <c r="I560" s="1144"/>
      <c r="K560" s="1144"/>
      <c r="L560" s="1144"/>
      <c r="M560" s="1145"/>
      <c r="P560" s="1144"/>
    </row>
    <row r="561" spans="1:16" s="1019" customFormat="1" x14ac:dyDescent="0.25">
      <c r="A561" s="1146"/>
      <c r="B561" s="1144"/>
      <c r="D561" s="1144"/>
      <c r="E561" s="1144"/>
      <c r="F561" s="1145"/>
      <c r="I561" s="1144"/>
      <c r="K561" s="1144"/>
      <c r="L561" s="1144"/>
      <c r="M561" s="1145"/>
      <c r="P561" s="1144"/>
    </row>
    <row r="562" spans="1:16" s="1019" customFormat="1" x14ac:dyDescent="0.25">
      <c r="A562" s="1146"/>
      <c r="B562" s="1144"/>
      <c r="D562" s="1144"/>
      <c r="E562" s="1144"/>
      <c r="F562" s="1145"/>
      <c r="I562" s="1144"/>
      <c r="K562" s="1144"/>
      <c r="L562" s="1144"/>
      <c r="M562" s="1145"/>
      <c r="P562" s="1144"/>
    </row>
    <row r="563" spans="1:16" s="1019" customFormat="1" x14ac:dyDescent="0.25">
      <c r="A563" s="1146"/>
      <c r="B563" s="1144"/>
      <c r="D563" s="1144"/>
      <c r="E563" s="1144"/>
      <c r="F563" s="1145"/>
      <c r="I563" s="1144"/>
      <c r="K563" s="1144"/>
      <c r="L563" s="1144"/>
      <c r="M563" s="1145"/>
      <c r="P563" s="1144"/>
    </row>
    <row r="564" spans="1:16" s="1019" customFormat="1" x14ac:dyDescent="0.25">
      <c r="A564" s="1146"/>
      <c r="B564" s="1144"/>
      <c r="D564" s="1144"/>
      <c r="E564" s="1144"/>
      <c r="F564" s="1145"/>
      <c r="I564" s="1144"/>
      <c r="K564" s="1144"/>
      <c r="L564" s="1144"/>
      <c r="M564" s="1145"/>
      <c r="P564" s="1144"/>
    </row>
    <row r="565" spans="1:16" s="1019" customFormat="1" x14ac:dyDescent="0.25">
      <c r="A565" s="1146"/>
      <c r="B565" s="1144"/>
      <c r="D565" s="1144"/>
      <c r="E565" s="1144"/>
      <c r="F565" s="1145"/>
      <c r="I565" s="1144"/>
      <c r="K565" s="1144"/>
      <c r="L565" s="1144"/>
      <c r="M565" s="1145"/>
      <c r="P565" s="1144"/>
    </row>
    <row r="566" spans="1:16" s="1019" customFormat="1" x14ac:dyDescent="0.25">
      <c r="A566" s="1146"/>
      <c r="B566" s="1144"/>
      <c r="D566" s="1144"/>
      <c r="E566" s="1144"/>
      <c r="F566" s="1145"/>
      <c r="I566" s="1144"/>
      <c r="K566" s="1144"/>
      <c r="L566" s="1144"/>
      <c r="M566" s="1145"/>
      <c r="P566" s="1144"/>
    </row>
    <row r="567" spans="1:16" s="1019" customFormat="1" x14ac:dyDescent="0.25">
      <c r="A567" s="1146"/>
      <c r="B567" s="1144"/>
      <c r="D567" s="1144"/>
      <c r="E567" s="1144"/>
      <c r="F567" s="1145"/>
      <c r="I567" s="1144"/>
      <c r="K567" s="1144"/>
      <c r="L567" s="1144"/>
      <c r="M567" s="1145"/>
      <c r="P567" s="1144"/>
    </row>
    <row r="568" spans="1:16" s="1019" customFormat="1" x14ac:dyDescent="0.25">
      <c r="A568" s="1146"/>
      <c r="B568" s="1144"/>
      <c r="D568" s="1144"/>
      <c r="E568" s="1144"/>
      <c r="F568" s="1145"/>
      <c r="I568" s="1144"/>
      <c r="K568" s="1144"/>
      <c r="L568" s="1144"/>
      <c r="M568" s="1145"/>
      <c r="P568" s="1144"/>
    </row>
    <row r="569" spans="1:16" s="1019" customFormat="1" x14ac:dyDescent="0.25">
      <c r="A569" s="1146"/>
      <c r="B569" s="1144"/>
      <c r="D569" s="1144"/>
      <c r="E569" s="1144"/>
      <c r="F569" s="1145"/>
      <c r="I569" s="1144"/>
      <c r="K569" s="1144"/>
      <c r="L569" s="1144"/>
      <c r="M569" s="1145"/>
      <c r="P569" s="1144"/>
    </row>
    <row r="570" spans="1:16" s="1019" customFormat="1" x14ac:dyDescent="0.25">
      <c r="A570" s="1146"/>
      <c r="B570" s="1144"/>
      <c r="D570" s="1144"/>
      <c r="E570" s="1144"/>
      <c r="F570" s="1145"/>
      <c r="I570" s="1144"/>
      <c r="K570" s="1144"/>
      <c r="L570" s="1144"/>
      <c r="M570" s="1145"/>
      <c r="P570" s="1144"/>
    </row>
    <row r="571" spans="1:16" s="1019" customFormat="1" x14ac:dyDescent="0.25">
      <c r="A571" s="1146"/>
      <c r="B571" s="1144"/>
      <c r="D571" s="1144"/>
      <c r="E571" s="1144"/>
      <c r="F571" s="1145"/>
      <c r="I571" s="1144"/>
      <c r="K571" s="1144"/>
      <c r="L571" s="1144"/>
      <c r="M571" s="1145"/>
      <c r="P571" s="1144"/>
    </row>
    <row r="572" spans="1:16" s="1019" customFormat="1" x14ac:dyDescent="0.25">
      <c r="A572" s="1146"/>
      <c r="B572" s="1144"/>
      <c r="D572" s="1144"/>
      <c r="E572" s="1144"/>
      <c r="F572" s="1145"/>
      <c r="I572" s="1144"/>
      <c r="K572" s="1144"/>
      <c r="L572" s="1144"/>
      <c r="M572" s="1145"/>
      <c r="P572" s="1144"/>
    </row>
    <row r="573" spans="1:16" s="1019" customFormat="1" x14ac:dyDescent="0.25">
      <c r="A573" s="1146"/>
      <c r="B573" s="1144"/>
      <c r="D573" s="1144"/>
      <c r="E573" s="1144"/>
      <c r="F573" s="1145"/>
      <c r="I573" s="1144"/>
      <c r="K573" s="1144"/>
      <c r="L573" s="1144"/>
      <c r="M573" s="1145"/>
      <c r="P573" s="1144"/>
    </row>
    <row r="574" spans="1:16" s="1019" customFormat="1" x14ac:dyDescent="0.25">
      <c r="A574" s="1146"/>
      <c r="B574" s="1144"/>
      <c r="D574" s="1144"/>
      <c r="E574" s="1144"/>
      <c r="F574" s="1145"/>
      <c r="I574" s="1144"/>
      <c r="K574" s="1144"/>
      <c r="L574" s="1144"/>
      <c r="M574" s="1145"/>
      <c r="P574" s="1144"/>
    </row>
    <row r="575" spans="1:16" s="1019" customFormat="1" x14ac:dyDescent="0.25">
      <c r="A575" s="1146"/>
      <c r="B575" s="1144"/>
      <c r="D575" s="1144"/>
      <c r="E575" s="1144"/>
      <c r="F575" s="1145"/>
      <c r="I575" s="1144"/>
      <c r="K575" s="1144"/>
      <c r="L575" s="1144"/>
      <c r="M575" s="1145"/>
      <c r="P575" s="1144"/>
    </row>
    <row r="576" spans="1:16" s="1019" customFormat="1" x14ac:dyDescent="0.25">
      <c r="A576" s="1146"/>
      <c r="B576" s="1144"/>
      <c r="D576" s="1144"/>
      <c r="E576" s="1144"/>
      <c r="F576" s="1145"/>
      <c r="I576" s="1144"/>
      <c r="K576" s="1144"/>
      <c r="L576" s="1144"/>
      <c r="M576" s="1145"/>
      <c r="P576" s="1144"/>
    </row>
    <row r="577" spans="1:16" s="1019" customFormat="1" x14ac:dyDescent="0.25">
      <c r="A577" s="1146"/>
      <c r="B577" s="1144"/>
      <c r="D577" s="1144"/>
      <c r="E577" s="1144"/>
      <c r="F577" s="1145"/>
      <c r="I577" s="1144"/>
      <c r="K577" s="1144"/>
      <c r="L577" s="1144"/>
      <c r="M577" s="1145"/>
      <c r="P577" s="1144"/>
    </row>
    <row r="578" spans="1:16" s="1019" customFormat="1" x14ac:dyDescent="0.25">
      <c r="A578" s="1146"/>
      <c r="B578" s="1144"/>
      <c r="D578" s="1144"/>
      <c r="E578" s="1144"/>
      <c r="F578" s="1145"/>
      <c r="I578" s="1144"/>
      <c r="K578" s="1144"/>
      <c r="L578" s="1144"/>
      <c r="M578" s="1145"/>
      <c r="P578" s="1144"/>
    </row>
    <row r="579" spans="1:16" s="1019" customFormat="1" x14ac:dyDescent="0.25">
      <c r="A579" s="1146"/>
      <c r="B579" s="1144"/>
      <c r="D579" s="1144"/>
      <c r="E579" s="1144"/>
      <c r="F579" s="1145"/>
      <c r="I579" s="1144"/>
      <c r="K579" s="1144"/>
      <c r="L579" s="1144"/>
      <c r="M579" s="1145"/>
      <c r="P579" s="1144"/>
    </row>
    <row r="580" spans="1:16" s="1019" customFormat="1" x14ac:dyDescent="0.25">
      <c r="A580" s="1146"/>
      <c r="B580" s="1144"/>
      <c r="D580" s="1144"/>
      <c r="E580" s="1144"/>
      <c r="F580" s="1145"/>
      <c r="I580" s="1144"/>
      <c r="K580" s="1144"/>
      <c r="L580" s="1144"/>
      <c r="M580" s="1145"/>
      <c r="P580" s="1144"/>
    </row>
    <row r="581" spans="1:16" s="1019" customFormat="1" x14ac:dyDescent="0.25">
      <c r="A581" s="1146"/>
      <c r="B581" s="1144"/>
      <c r="D581" s="1144"/>
      <c r="E581" s="1144"/>
      <c r="F581" s="1145"/>
      <c r="I581" s="1144"/>
      <c r="K581" s="1144"/>
      <c r="L581" s="1144"/>
      <c r="M581" s="1145"/>
      <c r="P581" s="1144"/>
    </row>
    <row r="582" spans="1:16" s="1019" customFormat="1" x14ac:dyDescent="0.25">
      <c r="A582" s="1146"/>
      <c r="B582" s="1144"/>
      <c r="D582" s="1144"/>
      <c r="E582" s="1144"/>
      <c r="F582" s="1145"/>
      <c r="I582" s="1144"/>
      <c r="K582" s="1144"/>
      <c r="L582" s="1144"/>
      <c r="M582" s="1145"/>
      <c r="P582" s="1144"/>
    </row>
    <row r="583" spans="1:16" s="1019" customFormat="1" x14ac:dyDescent="0.25">
      <c r="A583" s="1146"/>
      <c r="B583" s="1144"/>
      <c r="D583" s="1144"/>
      <c r="E583" s="1144"/>
      <c r="F583" s="1145"/>
      <c r="I583" s="1144"/>
      <c r="K583" s="1144"/>
      <c r="L583" s="1144"/>
      <c r="M583" s="1145"/>
      <c r="P583" s="1144"/>
    </row>
    <row r="584" spans="1:16" s="1019" customFormat="1" x14ac:dyDescent="0.25">
      <c r="A584" s="1146"/>
      <c r="B584" s="1144"/>
      <c r="D584" s="1144"/>
      <c r="E584" s="1144"/>
      <c r="F584" s="1145"/>
      <c r="I584" s="1144"/>
      <c r="K584" s="1144"/>
      <c r="L584" s="1144"/>
      <c r="M584" s="1145"/>
      <c r="P584" s="1144"/>
    </row>
    <row r="585" spans="1:16" s="1019" customFormat="1" x14ac:dyDescent="0.25">
      <c r="A585" s="1146"/>
      <c r="B585" s="1144"/>
      <c r="D585" s="1144"/>
      <c r="E585" s="1144"/>
      <c r="F585" s="1145"/>
      <c r="I585" s="1144"/>
      <c r="K585" s="1144"/>
      <c r="L585" s="1144"/>
      <c r="M585" s="1145"/>
      <c r="P585" s="1144"/>
    </row>
    <row r="586" spans="1:16" s="1019" customFormat="1" x14ac:dyDescent="0.25">
      <c r="A586" s="1146"/>
      <c r="B586" s="1144"/>
      <c r="D586" s="1144"/>
      <c r="E586" s="1144"/>
      <c r="F586" s="1145"/>
      <c r="I586" s="1144"/>
      <c r="K586" s="1144"/>
      <c r="L586" s="1144"/>
      <c r="M586" s="1145"/>
      <c r="P586" s="1144"/>
    </row>
    <row r="587" spans="1:16" s="1019" customFormat="1" x14ac:dyDescent="0.25">
      <c r="A587" s="1146"/>
      <c r="B587" s="1144"/>
      <c r="D587" s="1144"/>
      <c r="E587" s="1144"/>
      <c r="F587" s="1145"/>
      <c r="I587" s="1144"/>
      <c r="K587" s="1144"/>
      <c r="L587" s="1144"/>
      <c r="M587" s="1145"/>
      <c r="P587" s="1144"/>
    </row>
    <row r="588" spans="1:16" s="1019" customFormat="1" x14ac:dyDescent="0.25">
      <c r="A588" s="1146"/>
      <c r="B588" s="1144"/>
      <c r="D588" s="1144"/>
      <c r="E588" s="1144"/>
      <c r="F588" s="1145"/>
      <c r="I588" s="1144"/>
      <c r="K588" s="1144"/>
      <c r="L588" s="1144"/>
      <c r="M588" s="1145"/>
      <c r="P588" s="1144"/>
    </row>
    <row r="589" spans="1:16" s="1019" customFormat="1" x14ac:dyDescent="0.25">
      <c r="A589" s="1146"/>
      <c r="B589" s="1144"/>
      <c r="D589" s="1144"/>
      <c r="E589" s="1144"/>
      <c r="F589" s="1145"/>
      <c r="I589" s="1144"/>
      <c r="K589" s="1144"/>
      <c r="L589" s="1144"/>
      <c r="M589" s="1145"/>
      <c r="P589" s="1144"/>
    </row>
    <row r="590" spans="1:16" s="1019" customFormat="1" x14ac:dyDescent="0.25">
      <c r="A590" s="1146"/>
      <c r="B590" s="1144"/>
      <c r="D590" s="1144"/>
      <c r="E590" s="1144"/>
      <c r="F590" s="1145"/>
      <c r="I590" s="1144"/>
      <c r="K590" s="1144"/>
      <c r="L590" s="1144"/>
      <c r="M590" s="1145"/>
      <c r="P590" s="1144"/>
    </row>
    <row r="591" spans="1:16" s="1019" customFormat="1" x14ac:dyDescent="0.25">
      <c r="A591" s="1146"/>
      <c r="B591" s="1144"/>
      <c r="D591" s="1144"/>
      <c r="E591" s="1144"/>
      <c r="F591" s="1145"/>
      <c r="I591" s="1144"/>
      <c r="K591" s="1144"/>
      <c r="L591" s="1144"/>
      <c r="M591" s="1145"/>
      <c r="P591" s="1144"/>
    </row>
    <row r="592" spans="1:16" s="1019" customFormat="1" x14ac:dyDescent="0.25">
      <c r="A592" s="1146"/>
      <c r="B592" s="1144"/>
      <c r="D592" s="1144"/>
      <c r="E592" s="1144"/>
      <c r="F592" s="1145"/>
      <c r="I592" s="1144"/>
      <c r="K592" s="1144"/>
      <c r="L592" s="1144"/>
      <c r="M592" s="1145"/>
      <c r="P592" s="1144"/>
    </row>
    <row r="593" spans="1:16" s="1019" customFormat="1" x14ac:dyDescent="0.25">
      <c r="A593" s="1146"/>
      <c r="B593" s="1144"/>
      <c r="D593" s="1144"/>
      <c r="E593" s="1144"/>
      <c r="F593" s="1145"/>
      <c r="I593" s="1144"/>
      <c r="K593" s="1144"/>
      <c r="L593" s="1144"/>
      <c r="M593" s="1145"/>
      <c r="P593" s="1144"/>
    </row>
    <row r="594" spans="1:16" s="1019" customFormat="1" x14ac:dyDescent="0.25">
      <c r="A594" s="1146"/>
      <c r="B594" s="1144"/>
      <c r="D594" s="1144"/>
      <c r="E594" s="1144"/>
      <c r="F594" s="1145"/>
      <c r="I594" s="1144"/>
      <c r="K594" s="1144"/>
      <c r="L594" s="1144"/>
      <c r="M594" s="1145"/>
      <c r="P594" s="1144"/>
    </row>
    <row r="595" spans="1:16" s="1019" customFormat="1" x14ac:dyDescent="0.25">
      <c r="A595" s="1146"/>
      <c r="B595" s="1144"/>
      <c r="D595" s="1144"/>
      <c r="E595" s="1144"/>
      <c r="F595" s="1145"/>
      <c r="I595" s="1144"/>
      <c r="K595" s="1144"/>
      <c r="L595" s="1144"/>
      <c r="M595" s="1145"/>
      <c r="P595" s="1144"/>
    </row>
    <row r="596" spans="1:16" s="1019" customFormat="1" x14ac:dyDescent="0.25">
      <c r="A596" s="1146"/>
      <c r="B596" s="1144"/>
      <c r="D596" s="1144"/>
      <c r="E596" s="1144"/>
      <c r="F596" s="1145"/>
      <c r="I596" s="1144"/>
      <c r="K596" s="1144"/>
      <c r="L596" s="1144"/>
      <c r="M596" s="1145"/>
      <c r="P596" s="1144"/>
    </row>
    <row r="597" spans="1:16" s="1019" customFormat="1" x14ac:dyDescent="0.25">
      <c r="A597" s="1146"/>
      <c r="B597" s="1144"/>
      <c r="D597" s="1144"/>
      <c r="E597" s="1144"/>
      <c r="F597" s="1145"/>
      <c r="I597" s="1144"/>
      <c r="K597" s="1144"/>
      <c r="L597" s="1144"/>
      <c r="M597" s="1145"/>
      <c r="P597" s="1144"/>
    </row>
    <row r="598" spans="1:16" s="1019" customFormat="1" x14ac:dyDescent="0.25">
      <c r="A598" s="1146"/>
      <c r="B598" s="1144"/>
      <c r="D598" s="1144"/>
      <c r="E598" s="1144"/>
      <c r="F598" s="1145"/>
      <c r="I598" s="1144"/>
      <c r="K598" s="1144"/>
      <c r="L598" s="1144"/>
      <c r="M598" s="1145"/>
      <c r="P598" s="1144"/>
    </row>
    <row r="599" spans="1:16" s="1019" customFormat="1" x14ac:dyDescent="0.25">
      <c r="A599" s="1146"/>
      <c r="B599" s="1144"/>
      <c r="D599" s="1144"/>
      <c r="E599" s="1144"/>
      <c r="F599" s="1145"/>
      <c r="I599" s="1144"/>
      <c r="K599" s="1144"/>
      <c r="L599" s="1144"/>
      <c r="M599" s="1145"/>
      <c r="P599" s="1144"/>
    </row>
    <row r="600" spans="1:16" s="1019" customFormat="1" x14ac:dyDescent="0.25">
      <c r="A600" s="1146"/>
      <c r="B600" s="1144"/>
      <c r="D600" s="1144"/>
      <c r="E600" s="1144"/>
      <c r="F600" s="1145"/>
      <c r="I600" s="1144"/>
      <c r="K600" s="1144"/>
      <c r="L600" s="1144"/>
      <c r="M600" s="1145"/>
      <c r="P600" s="1144"/>
    </row>
    <row r="601" spans="1:16" s="1019" customFormat="1" x14ac:dyDescent="0.25">
      <c r="A601" s="1146"/>
      <c r="B601" s="1144"/>
      <c r="D601" s="1144"/>
      <c r="E601" s="1144"/>
      <c r="F601" s="1145"/>
      <c r="I601" s="1144"/>
      <c r="K601" s="1144"/>
      <c r="L601" s="1144"/>
      <c r="M601" s="1145"/>
      <c r="P601" s="1144"/>
    </row>
    <row r="602" spans="1:16" s="1019" customFormat="1" x14ac:dyDescent="0.25">
      <c r="A602" s="1146"/>
      <c r="B602" s="1144"/>
      <c r="D602" s="1144"/>
      <c r="E602" s="1144"/>
      <c r="F602" s="1145"/>
      <c r="I602" s="1144"/>
      <c r="K602" s="1144"/>
      <c r="L602" s="1144"/>
      <c r="M602" s="1145"/>
      <c r="P602" s="1144"/>
    </row>
    <row r="603" spans="1:16" s="1019" customFormat="1" x14ac:dyDescent="0.25">
      <c r="A603" s="1146"/>
      <c r="B603" s="1144"/>
      <c r="D603" s="1144"/>
      <c r="E603" s="1144"/>
      <c r="F603" s="1145"/>
      <c r="I603" s="1144"/>
      <c r="K603" s="1144"/>
      <c r="L603" s="1144"/>
      <c r="M603" s="1145"/>
      <c r="P603" s="1144"/>
    </row>
    <row r="604" spans="1:16" s="1019" customFormat="1" x14ac:dyDescent="0.25">
      <c r="A604" s="1146"/>
      <c r="B604" s="1144"/>
      <c r="D604" s="1144"/>
      <c r="E604" s="1144"/>
      <c r="F604" s="1145"/>
      <c r="I604" s="1144"/>
      <c r="K604" s="1144"/>
      <c r="L604" s="1144"/>
      <c r="M604" s="1145"/>
      <c r="P604" s="1144"/>
    </row>
    <row r="605" spans="1:16" s="1019" customFormat="1" x14ac:dyDescent="0.25">
      <c r="A605" s="1146"/>
      <c r="B605" s="1144"/>
      <c r="D605" s="1144"/>
      <c r="E605" s="1144"/>
      <c r="F605" s="1145"/>
      <c r="I605" s="1144"/>
      <c r="K605" s="1144"/>
      <c r="L605" s="1144"/>
      <c r="M605" s="1145"/>
      <c r="P605" s="1144"/>
    </row>
    <row r="606" spans="1:16" s="1019" customFormat="1" x14ac:dyDescent="0.25">
      <c r="A606" s="1146"/>
      <c r="B606" s="1144"/>
      <c r="D606" s="1144"/>
      <c r="E606" s="1144"/>
      <c r="F606" s="1145"/>
      <c r="I606" s="1144"/>
      <c r="K606" s="1144"/>
      <c r="L606" s="1144"/>
      <c r="M606" s="1145"/>
      <c r="P606" s="1144"/>
    </row>
    <row r="607" spans="1:16" s="1019" customFormat="1" x14ac:dyDescent="0.25">
      <c r="A607" s="1146"/>
      <c r="B607" s="1144"/>
      <c r="D607" s="1144"/>
      <c r="E607" s="1144"/>
      <c r="F607" s="1145"/>
      <c r="I607" s="1144"/>
      <c r="K607" s="1144"/>
      <c r="L607" s="1144"/>
      <c r="M607" s="1145"/>
      <c r="P607" s="1144"/>
    </row>
    <row r="608" spans="1:16" s="1019" customFormat="1" x14ac:dyDescent="0.25">
      <c r="A608" s="1146"/>
      <c r="B608" s="1144"/>
      <c r="D608" s="1144"/>
      <c r="E608" s="1144"/>
      <c r="F608" s="1145"/>
      <c r="I608" s="1144"/>
      <c r="K608" s="1144"/>
      <c r="L608" s="1144"/>
      <c r="M608" s="1145"/>
      <c r="P608" s="1144"/>
    </row>
    <row r="609" spans="1:16" s="1019" customFormat="1" x14ac:dyDescent="0.25">
      <c r="A609" s="1146"/>
      <c r="B609" s="1144"/>
      <c r="D609" s="1144"/>
      <c r="E609" s="1144"/>
      <c r="F609" s="1145"/>
      <c r="I609" s="1144"/>
      <c r="K609" s="1144"/>
      <c r="L609" s="1144"/>
      <c r="M609" s="1145"/>
      <c r="P609" s="1144"/>
    </row>
    <row r="610" spans="1:16" s="1019" customFormat="1" x14ac:dyDescent="0.25">
      <c r="A610" s="1146"/>
      <c r="B610" s="1144"/>
      <c r="D610" s="1144"/>
      <c r="E610" s="1144"/>
      <c r="F610" s="1145"/>
      <c r="I610" s="1144"/>
      <c r="K610" s="1144"/>
      <c r="L610" s="1144"/>
      <c r="M610" s="1145"/>
      <c r="P610" s="1144"/>
    </row>
    <row r="611" spans="1:16" s="1019" customFormat="1" x14ac:dyDescent="0.25">
      <c r="A611" s="1146"/>
      <c r="B611" s="1144"/>
      <c r="D611" s="1144"/>
      <c r="E611" s="1144"/>
      <c r="F611" s="1145"/>
      <c r="I611" s="1144"/>
      <c r="K611" s="1144"/>
      <c r="L611" s="1144"/>
      <c r="M611" s="1145"/>
      <c r="P611" s="1144"/>
    </row>
    <row r="612" spans="1:16" s="1019" customFormat="1" x14ac:dyDescent="0.25">
      <c r="A612" s="1146"/>
      <c r="B612" s="1144"/>
      <c r="D612" s="1144"/>
      <c r="E612" s="1144"/>
      <c r="F612" s="1145"/>
      <c r="I612" s="1144"/>
      <c r="K612" s="1144"/>
      <c r="L612" s="1144"/>
      <c r="M612" s="1145"/>
      <c r="P612" s="1144"/>
    </row>
    <row r="613" spans="1:16" s="1019" customFormat="1" x14ac:dyDescent="0.25">
      <c r="A613" s="1146"/>
      <c r="B613" s="1144"/>
      <c r="D613" s="1144"/>
      <c r="E613" s="1144"/>
      <c r="F613" s="1145"/>
      <c r="I613" s="1144"/>
      <c r="K613" s="1144"/>
      <c r="L613" s="1144"/>
      <c r="M613" s="1145"/>
      <c r="P613" s="1144"/>
    </row>
    <row r="614" spans="1:16" s="1019" customFormat="1" x14ac:dyDescent="0.25">
      <c r="A614" s="1146"/>
      <c r="B614" s="1144"/>
      <c r="D614" s="1144"/>
      <c r="E614" s="1144"/>
      <c r="F614" s="1145"/>
      <c r="I614" s="1144"/>
      <c r="K614" s="1144"/>
      <c r="L614" s="1144"/>
      <c r="M614" s="1145"/>
      <c r="P614" s="1144"/>
    </row>
    <row r="615" spans="1:16" s="1019" customFormat="1" x14ac:dyDescent="0.25">
      <c r="A615" s="1146"/>
      <c r="B615" s="1144"/>
      <c r="D615" s="1144"/>
      <c r="E615" s="1144"/>
      <c r="F615" s="1145"/>
      <c r="I615" s="1144"/>
      <c r="K615" s="1144"/>
      <c r="L615" s="1144"/>
      <c r="M615" s="1145"/>
      <c r="P615" s="1144"/>
    </row>
    <row r="616" spans="1:16" s="1019" customFormat="1" x14ac:dyDescent="0.25">
      <c r="A616" s="1146"/>
      <c r="B616" s="1144"/>
      <c r="D616" s="1144"/>
      <c r="E616" s="1144"/>
      <c r="F616" s="1145"/>
      <c r="I616" s="1144"/>
      <c r="K616" s="1144"/>
      <c r="L616" s="1144"/>
      <c r="M616" s="1145"/>
      <c r="P616" s="1144"/>
    </row>
    <row r="617" spans="1:16" s="1019" customFormat="1" x14ac:dyDescent="0.25">
      <c r="A617" s="1146"/>
      <c r="B617" s="1144"/>
      <c r="D617" s="1144"/>
      <c r="E617" s="1144"/>
      <c r="F617" s="1145"/>
      <c r="I617" s="1144"/>
      <c r="K617" s="1144"/>
      <c r="L617" s="1144"/>
      <c r="M617" s="1145"/>
      <c r="P617" s="1144"/>
    </row>
    <row r="618" spans="1:16" s="1019" customFormat="1" x14ac:dyDescent="0.25">
      <c r="A618" s="1146"/>
      <c r="B618" s="1144"/>
      <c r="D618" s="1144"/>
      <c r="E618" s="1144"/>
      <c r="F618" s="1145"/>
      <c r="I618" s="1144"/>
      <c r="K618" s="1144"/>
      <c r="L618" s="1144"/>
      <c r="M618" s="1145"/>
      <c r="P618" s="1144"/>
    </row>
    <row r="619" spans="1:16" s="1019" customFormat="1" x14ac:dyDescent="0.25">
      <c r="A619" s="1146"/>
      <c r="B619" s="1144"/>
      <c r="D619" s="1144"/>
      <c r="E619" s="1144"/>
      <c r="F619" s="1145"/>
      <c r="I619" s="1144"/>
      <c r="K619" s="1144"/>
      <c r="L619" s="1144"/>
      <c r="M619" s="1145"/>
      <c r="P619" s="1144"/>
    </row>
    <row r="620" spans="1:16" s="1019" customFormat="1" x14ac:dyDescent="0.25">
      <c r="A620" s="1146"/>
      <c r="B620" s="1144"/>
      <c r="D620" s="1144"/>
      <c r="E620" s="1144"/>
      <c r="F620" s="1145"/>
      <c r="I620" s="1144"/>
      <c r="K620" s="1144"/>
      <c r="L620" s="1144"/>
      <c r="M620" s="1145"/>
      <c r="P620" s="1144"/>
    </row>
    <row r="621" spans="1:16" s="1019" customFormat="1" x14ac:dyDescent="0.25">
      <c r="A621" s="1146"/>
      <c r="B621" s="1144"/>
      <c r="D621" s="1144"/>
      <c r="E621" s="1144"/>
      <c r="F621" s="1145"/>
      <c r="I621" s="1144"/>
      <c r="K621" s="1144"/>
      <c r="L621" s="1144"/>
      <c r="M621" s="1145"/>
      <c r="P621" s="1144"/>
    </row>
    <row r="622" spans="1:16" s="1019" customFormat="1" x14ac:dyDescent="0.25">
      <c r="A622" s="1146"/>
      <c r="B622" s="1144"/>
      <c r="D622" s="1144"/>
      <c r="E622" s="1144"/>
      <c r="F622" s="1145"/>
      <c r="I622" s="1144"/>
      <c r="K622" s="1144"/>
      <c r="L622" s="1144"/>
      <c r="M622" s="1145"/>
      <c r="P622" s="1144"/>
    </row>
    <row r="623" spans="1:16" s="1019" customFormat="1" x14ac:dyDescent="0.25">
      <c r="A623" s="1146"/>
      <c r="B623" s="1144"/>
      <c r="D623" s="1144"/>
      <c r="E623" s="1144"/>
      <c r="F623" s="1145"/>
      <c r="I623" s="1144"/>
      <c r="K623" s="1144"/>
      <c r="L623" s="1144"/>
      <c r="M623" s="1145"/>
      <c r="P623" s="1144"/>
    </row>
    <row r="624" spans="1:16" s="1019" customFormat="1" x14ac:dyDescent="0.25">
      <c r="A624" s="1146"/>
      <c r="B624" s="1144"/>
      <c r="D624" s="1144"/>
      <c r="E624" s="1144"/>
      <c r="F624" s="1145"/>
      <c r="I624" s="1144"/>
      <c r="K624" s="1144"/>
      <c r="L624" s="1144"/>
      <c r="M624" s="1145"/>
      <c r="P624" s="1144"/>
    </row>
    <row r="625" spans="1:16" s="1019" customFormat="1" x14ac:dyDescent="0.25">
      <c r="A625" s="1146"/>
      <c r="B625" s="1144"/>
      <c r="D625" s="1144"/>
      <c r="E625" s="1144"/>
      <c r="F625" s="1145"/>
      <c r="I625" s="1144"/>
      <c r="K625" s="1144"/>
      <c r="L625" s="1144"/>
      <c r="M625" s="1145"/>
      <c r="P625" s="1144"/>
    </row>
    <row r="626" spans="1:16" s="1019" customFormat="1" x14ac:dyDescent="0.25">
      <c r="A626" s="1146"/>
      <c r="B626" s="1144"/>
      <c r="D626" s="1144"/>
      <c r="E626" s="1144"/>
      <c r="F626" s="1145"/>
      <c r="I626" s="1144"/>
      <c r="K626" s="1144"/>
      <c r="L626" s="1144"/>
      <c r="M626" s="1145"/>
      <c r="P626" s="1144"/>
    </row>
    <row r="627" spans="1:16" s="1019" customFormat="1" x14ac:dyDescent="0.25">
      <c r="A627" s="1146"/>
      <c r="B627" s="1144"/>
      <c r="D627" s="1144"/>
      <c r="E627" s="1144"/>
      <c r="F627" s="1145"/>
      <c r="I627" s="1144"/>
      <c r="K627" s="1144"/>
      <c r="L627" s="1144"/>
      <c r="M627" s="1145"/>
      <c r="P627" s="1144"/>
    </row>
    <row r="628" spans="1:16" s="1019" customFormat="1" x14ac:dyDescent="0.25">
      <c r="A628" s="1146"/>
      <c r="B628" s="1144"/>
      <c r="D628" s="1144"/>
      <c r="E628" s="1144"/>
      <c r="F628" s="1145"/>
      <c r="I628" s="1144"/>
      <c r="K628" s="1144"/>
      <c r="L628" s="1144"/>
      <c r="M628" s="1145"/>
      <c r="P628" s="1144"/>
    </row>
    <row r="629" spans="1:16" s="1019" customFormat="1" x14ac:dyDescent="0.25">
      <c r="A629" s="1146"/>
      <c r="B629" s="1144"/>
      <c r="D629" s="1144"/>
      <c r="E629" s="1144"/>
      <c r="F629" s="1145"/>
      <c r="I629" s="1144"/>
      <c r="K629" s="1144"/>
      <c r="L629" s="1144"/>
      <c r="M629" s="1145"/>
      <c r="P629" s="1144"/>
    </row>
    <row r="630" spans="1:16" s="1019" customFormat="1" x14ac:dyDescent="0.25">
      <c r="A630" s="1146"/>
      <c r="B630" s="1144"/>
      <c r="D630" s="1144"/>
      <c r="E630" s="1144"/>
      <c r="F630" s="1145"/>
      <c r="I630" s="1144"/>
      <c r="K630" s="1144"/>
      <c r="L630" s="1144"/>
      <c r="M630" s="1145"/>
      <c r="P630" s="1144"/>
    </row>
    <row r="631" spans="1:16" s="1019" customFormat="1" x14ac:dyDescent="0.25">
      <c r="A631" s="1146"/>
      <c r="B631" s="1144"/>
      <c r="D631" s="1144"/>
      <c r="E631" s="1144"/>
      <c r="F631" s="1145"/>
      <c r="I631" s="1144"/>
      <c r="K631" s="1144"/>
      <c r="L631" s="1144"/>
      <c r="M631" s="1145"/>
      <c r="P631" s="1144"/>
    </row>
    <row r="632" spans="1:16" s="1019" customFormat="1" x14ac:dyDescent="0.25">
      <c r="A632" s="1146"/>
      <c r="B632" s="1144"/>
      <c r="D632" s="1144"/>
      <c r="E632" s="1144"/>
      <c r="F632" s="1145"/>
      <c r="I632" s="1144"/>
      <c r="K632" s="1144"/>
      <c r="L632" s="1144"/>
      <c r="M632" s="1145"/>
      <c r="P632" s="1144"/>
    </row>
    <row r="633" spans="1:16" s="1019" customFormat="1" x14ac:dyDescent="0.25">
      <c r="A633" s="1146"/>
      <c r="B633" s="1144"/>
      <c r="D633" s="1144"/>
      <c r="E633" s="1144"/>
      <c r="F633" s="1145"/>
      <c r="I633" s="1144"/>
      <c r="K633" s="1144"/>
      <c r="L633" s="1144"/>
      <c r="M633" s="1145"/>
      <c r="P633" s="1144"/>
    </row>
    <row r="634" spans="1:16" s="1019" customFormat="1" x14ac:dyDescent="0.25">
      <c r="A634" s="1146"/>
      <c r="B634" s="1144"/>
      <c r="D634" s="1144"/>
      <c r="E634" s="1144"/>
      <c r="F634" s="1145"/>
      <c r="I634" s="1144"/>
      <c r="K634" s="1144"/>
      <c r="L634" s="1144"/>
      <c r="M634" s="1145"/>
      <c r="P634" s="1144"/>
    </row>
    <row r="635" spans="1:16" s="1019" customFormat="1" x14ac:dyDescent="0.25">
      <c r="A635" s="1146"/>
      <c r="B635" s="1144"/>
      <c r="D635" s="1144"/>
      <c r="E635" s="1144"/>
      <c r="F635" s="1145"/>
      <c r="I635" s="1144"/>
      <c r="K635" s="1144"/>
      <c r="L635" s="1144"/>
      <c r="M635" s="1145"/>
      <c r="P635" s="1144"/>
    </row>
    <row r="636" spans="1:16" s="1019" customFormat="1" x14ac:dyDescent="0.25">
      <c r="A636" s="1146"/>
      <c r="B636" s="1144"/>
      <c r="D636" s="1144"/>
      <c r="E636" s="1144"/>
      <c r="F636" s="1145"/>
      <c r="I636" s="1144"/>
      <c r="K636" s="1144"/>
      <c r="L636" s="1144"/>
      <c r="M636" s="1145"/>
      <c r="P636" s="1144"/>
    </row>
    <row r="637" spans="1:16" s="1019" customFormat="1" x14ac:dyDescent="0.25">
      <c r="A637" s="1146"/>
      <c r="B637" s="1144"/>
      <c r="D637" s="1144"/>
      <c r="E637" s="1144"/>
      <c r="F637" s="1145"/>
      <c r="I637" s="1144"/>
      <c r="K637" s="1144"/>
      <c r="L637" s="1144"/>
      <c r="M637" s="1145"/>
      <c r="P637" s="1144"/>
    </row>
    <row r="638" spans="1:16" s="1019" customFormat="1" x14ac:dyDescent="0.25">
      <c r="A638" s="1146"/>
      <c r="B638" s="1144"/>
      <c r="D638" s="1144"/>
      <c r="E638" s="1144"/>
      <c r="F638" s="1145"/>
      <c r="I638" s="1144"/>
      <c r="K638" s="1144"/>
      <c r="L638" s="1144"/>
      <c r="M638" s="1145"/>
      <c r="P638" s="1144"/>
    </row>
    <row r="639" spans="1:16" s="1019" customFormat="1" x14ac:dyDescent="0.25">
      <c r="A639" s="1146"/>
      <c r="B639" s="1144"/>
      <c r="D639" s="1144"/>
      <c r="E639" s="1144"/>
      <c r="F639" s="1145"/>
      <c r="I639" s="1144"/>
      <c r="K639" s="1144"/>
      <c r="L639" s="1144"/>
      <c r="M639" s="1145"/>
      <c r="P639" s="1144"/>
    </row>
    <row r="640" spans="1:16" s="1019" customFormat="1" x14ac:dyDescent="0.25">
      <c r="A640" s="1146"/>
      <c r="B640" s="1144"/>
      <c r="D640" s="1144"/>
      <c r="E640" s="1144"/>
      <c r="F640" s="1145"/>
      <c r="I640" s="1144"/>
      <c r="K640" s="1144"/>
      <c r="L640" s="1144"/>
      <c r="M640" s="1145"/>
      <c r="P640" s="1144"/>
    </row>
    <row r="641" spans="1:16" s="1019" customFormat="1" x14ac:dyDescent="0.25">
      <c r="A641" s="1146"/>
      <c r="B641" s="1144"/>
      <c r="D641" s="1144"/>
      <c r="E641" s="1144"/>
      <c r="F641" s="1145"/>
      <c r="I641" s="1144"/>
      <c r="K641" s="1144"/>
      <c r="L641" s="1144"/>
      <c r="M641" s="1145"/>
      <c r="P641" s="1144"/>
    </row>
    <row r="642" spans="1:16" s="1019" customFormat="1" x14ac:dyDescent="0.25">
      <c r="A642" s="1146"/>
      <c r="B642" s="1144"/>
      <c r="D642" s="1144"/>
      <c r="E642" s="1144"/>
      <c r="F642" s="1145"/>
      <c r="I642" s="1144"/>
      <c r="K642" s="1144"/>
      <c r="L642" s="1144"/>
      <c r="M642" s="1145"/>
      <c r="P642" s="1144"/>
    </row>
    <row r="643" spans="1:16" s="1019" customFormat="1" x14ac:dyDescent="0.25">
      <c r="A643" s="1146"/>
      <c r="B643" s="1144"/>
      <c r="D643" s="1144"/>
      <c r="E643" s="1144"/>
      <c r="F643" s="1145"/>
      <c r="I643" s="1144"/>
      <c r="K643" s="1144"/>
      <c r="L643" s="1144"/>
      <c r="M643" s="1145"/>
      <c r="P643" s="1144"/>
    </row>
    <row r="644" spans="1:16" s="1019" customFormat="1" x14ac:dyDescent="0.25">
      <c r="A644" s="1146"/>
      <c r="B644" s="1144"/>
      <c r="D644" s="1144"/>
      <c r="E644" s="1144"/>
      <c r="F644" s="1145"/>
      <c r="I644" s="1144"/>
      <c r="K644" s="1144"/>
      <c r="L644" s="1144"/>
      <c r="M644" s="1145"/>
      <c r="P644" s="1144"/>
    </row>
    <row r="645" spans="1:16" s="1019" customFormat="1" x14ac:dyDescent="0.25">
      <c r="A645" s="1146"/>
      <c r="B645" s="1144"/>
      <c r="D645" s="1144"/>
      <c r="E645" s="1144"/>
      <c r="F645" s="1145"/>
      <c r="I645" s="1144"/>
      <c r="K645" s="1144"/>
      <c r="L645" s="1144"/>
      <c r="M645" s="1145"/>
      <c r="P645" s="1144"/>
    </row>
    <row r="646" spans="1:16" s="1019" customFormat="1" x14ac:dyDescent="0.25">
      <c r="A646" s="1146"/>
      <c r="B646" s="1144"/>
      <c r="D646" s="1144"/>
      <c r="E646" s="1144"/>
      <c r="F646" s="1145"/>
      <c r="I646" s="1144"/>
      <c r="K646" s="1144"/>
      <c r="L646" s="1144"/>
      <c r="M646" s="1145"/>
      <c r="P646" s="1144"/>
    </row>
    <row r="647" spans="1:16" s="1019" customFormat="1" x14ac:dyDescent="0.25">
      <c r="A647" s="1146"/>
      <c r="B647" s="1144"/>
      <c r="D647" s="1144"/>
      <c r="E647" s="1144"/>
      <c r="F647" s="1145"/>
      <c r="I647" s="1144"/>
      <c r="K647" s="1144"/>
      <c r="L647" s="1144"/>
      <c r="M647" s="1145"/>
      <c r="P647" s="1144"/>
    </row>
    <row r="648" spans="1:16" s="1019" customFormat="1" x14ac:dyDescent="0.25">
      <c r="A648" s="1146"/>
      <c r="B648" s="1144"/>
      <c r="D648" s="1144"/>
      <c r="E648" s="1144"/>
      <c r="F648" s="1145"/>
      <c r="I648" s="1144"/>
      <c r="K648" s="1144"/>
      <c r="L648" s="1144"/>
      <c r="M648" s="1145"/>
      <c r="P648" s="1144"/>
    </row>
    <row r="649" spans="1:16" s="1019" customFormat="1" x14ac:dyDescent="0.25">
      <c r="A649" s="1146"/>
      <c r="B649" s="1144"/>
      <c r="D649" s="1144"/>
      <c r="E649" s="1144"/>
      <c r="F649" s="1145"/>
      <c r="I649" s="1144"/>
      <c r="K649" s="1144"/>
      <c r="L649" s="1144"/>
      <c r="M649" s="1145"/>
      <c r="P649" s="1144"/>
    </row>
    <row r="650" spans="1:16" s="1019" customFormat="1" x14ac:dyDescent="0.25">
      <c r="A650" s="1146"/>
      <c r="B650" s="1144"/>
      <c r="D650" s="1144"/>
      <c r="E650" s="1144"/>
      <c r="F650" s="1145"/>
      <c r="I650" s="1144"/>
      <c r="K650" s="1144"/>
      <c r="L650" s="1144"/>
      <c r="M650" s="1145"/>
      <c r="P650" s="1144"/>
    </row>
    <row r="651" spans="1:16" s="1019" customFormat="1" x14ac:dyDescent="0.25">
      <c r="A651" s="1146"/>
      <c r="B651" s="1144"/>
      <c r="D651" s="1144"/>
      <c r="E651" s="1144"/>
      <c r="F651" s="1145"/>
      <c r="I651" s="1144"/>
      <c r="K651" s="1144"/>
      <c r="L651" s="1144"/>
      <c r="M651" s="1145"/>
      <c r="P651" s="1144"/>
    </row>
    <row r="652" spans="1:16" s="1019" customFormat="1" x14ac:dyDescent="0.25">
      <c r="A652" s="1146"/>
      <c r="B652" s="1144"/>
      <c r="D652" s="1144"/>
      <c r="E652" s="1144"/>
      <c r="F652" s="1145"/>
      <c r="I652" s="1144"/>
      <c r="K652" s="1144"/>
      <c r="L652" s="1144"/>
      <c r="M652" s="1145"/>
      <c r="P652" s="1144"/>
    </row>
    <row r="653" spans="1:16" s="1019" customFormat="1" x14ac:dyDescent="0.25">
      <c r="A653" s="1146"/>
      <c r="B653" s="1144"/>
      <c r="D653" s="1144"/>
      <c r="E653" s="1144"/>
      <c r="F653" s="1145"/>
      <c r="I653" s="1144"/>
      <c r="K653" s="1144"/>
      <c r="L653" s="1144"/>
      <c r="M653" s="1145"/>
      <c r="P653" s="1144"/>
    </row>
    <row r="654" spans="1:16" s="1019" customFormat="1" x14ac:dyDescent="0.25">
      <c r="A654" s="1146"/>
      <c r="B654" s="1144"/>
      <c r="D654" s="1144"/>
      <c r="E654" s="1144"/>
      <c r="F654" s="1145"/>
      <c r="I654" s="1144"/>
      <c r="K654" s="1144"/>
      <c r="L654" s="1144"/>
      <c r="M654" s="1145"/>
      <c r="P654" s="1144"/>
    </row>
    <row r="655" spans="1:16" s="1019" customFormat="1" x14ac:dyDescent="0.25">
      <c r="A655" s="1146"/>
      <c r="B655" s="1144"/>
      <c r="D655" s="1144"/>
      <c r="E655" s="1144"/>
      <c r="F655" s="1145"/>
      <c r="I655" s="1144"/>
      <c r="K655" s="1144"/>
      <c r="L655" s="1144"/>
      <c r="M655" s="1145"/>
      <c r="P655" s="1144"/>
    </row>
    <row r="656" spans="1:16" s="1019" customFormat="1" x14ac:dyDescent="0.25">
      <c r="A656" s="1146"/>
      <c r="B656" s="1144"/>
      <c r="D656" s="1144"/>
      <c r="E656" s="1144"/>
      <c r="F656" s="1145"/>
      <c r="I656" s="1144"/>
      <c r="K656" s="1144"/>
      <c r="L656" s="1144"/>
      <c r="M656" s="1145"/>
      <c r="P656" s="1144"/>
    </row>
    <row r="657" spans="1:16" s="1019" customFormat="1" x14ac:dyDescent="0.25">
      <c r="A657" s="1146"/>
      <c r="B657" s="1144"/>
      <c r="D657" s="1144"/>
      <c r="E657" s="1144"/>
      <c r="F657" s="1145"/>
      <c r="I657" s="1144"/>
      <c r="K657" s="1144"/>
      <c r="L657" s="1144"/>
      <c r="M657" s="1145"/>
      <c r="P657" s="1144"/>
    </row>
    <row r="658" spans="1:16" s="1019" customFormat="1" x14ac:dyDescent="0.25">
      <c r="A658" s="1146"/>
      <c r="B658" s="1144"/>
      <c r="D658" s="1144"/>
      <c r="E658" s="1144"/>
      <c r="F658" s="1145"/>
      <c r="I658" s="1144"/>
      <c r="K658" s="1144"/>
      <c r="L658" s="1144"/>
      <c r="M658" s="1145"/>
      <c r="P658" s="1144"/>
    </row>
    <row r="659" spans="1:16" s="1019" customFormat="1" x14ac:dyDescent="0.25">
      <c r="A659" s="1146"/>
      <c r="B659" s="1144"/>
      <c r="D659" s="1144"/>
      <c r="E659" s="1144"/>
      <c r="F659" s="1145"/>
      <c r="I659" s="1144"/>
      <c r="K659" s="1144"/>
      <c r="L659" s="1144"/>
      <c r="M659" s="1145"/>
      <c r="P659" s="1144"/>
    </row>
    <row r="660" spans="1:16" s="1019" customFormat="1" x14ac:dyDescent="0.25">
      <c r="A660" s="1146"/>
      <c r="B660" s="1144"/>
      <c r="D660" s="1144"/>
      <c r="E660" s="1144"/>
      <c r="F660" s="1145"/>
      <c r="I660" s="1144"/>
      <c r="K660" s="1144"/>
      <c r="L660" s="1144"/>
      <c r="M660" s="1145"/>
      <c r="P660" s="1144"/>
    </row>
    <row r="661" spans="1:16" s="1019" customFormat="1" x14ac:dyDescent="0.25">
      <c r="A661" s="1146"/>
      <c r="B661" s="1144"/>
      <c r="D661" s="1144"/>
      <c r="E661" s="1144"/>
      <c r="F661" s="1145"/>
      <c r="I661" s="1144"/>
      <c r="K661" s="1144"/>
      <c r="L661" s="1144"/>
      <c r="M661" s="1145"/>
      <c r="P661" s="1144"/>
    </row>
    <row r="662" spans="1:16" s="1019" customFormat="1" x14ac:dyDescent="0.25">
      <c r="A662" s="1146"/>
      <c r="B662" s="1144"/>
      <c r="D662" s="1144"/>
      <c r="E662" s="1144"/>
      <c r="F662" s="1145"/>
      <c r="I662" s="1144"/>
      <c r="K662" s="1144"/>
      <c r="L662" s="1144"/>
      <c r="M662" s="1145"/>
      <c r="P662" s="1144"/>
    </row>
    <row r="663" spans="1:16" s="1019" customFormat="1" x14ac:dyDescent="0.25">
      <c r="A663" s="1146"/>
      <c r="B663" s="1144"/>
      <c r="D663" s="1144"/>
      <c r="E663" s="1144"/>
      <c r="F663" s="1145"/>
      <c r="I663" s="1144"/>
      <c r="K663" s="1144"/>
      <c r="L663" s="1144"/>
      <c r="M663" s="1145"/>
      <c r="P663" s="1144"/>
    </row>
    <row r="664" spans="1:16" s="1019" customFormat="1" x14ac:dyDescent="0.25">
      <c r="A664" s="1146"/>
      <c r="B664" s="1144"/>
      <c r="D664" s="1144"/>
      <c r="E664" s="1144"/>
      <c r="F664" s="1145"/>
      <c r="I664" s="1144"/>
      <c r="K664" s="1144"/>
      <c r="L664" s="1144"/>
      <c r="M664" s="1145"/>
      <c r="P664" s="1144"/>
    </row>
    <row r="665" spans="1:16" s="1019" customFormat="1" x14ac:dyDescent="0.25">
      <c r="A665" s="1146"/>
      <c r="B665" s="1144"/>
      <c r="D665" s="1144"/>
      <c r="E665" s="1144"/>
      <c r="F665" s="1145"/>
      <c r="I665" s="1144"/>
      <c r="K665" s="1144"/>
      <c r="L665" s="1144"/>
      <c r="M665" s="1145"/>
      <c r="P665" s="1144"/>
    </row>
    <row r="666" spans="1:16" s="1019" customFormat="1" x14ac:dyDescent="0.25">
      <c r="A666" s="1146"/>
      <c r="B666" s="1144"/>
      <c r="D666" s="1144"/>
      <c r="E666" s="1144"/>
      <c r="F666" s="1145"/>
      <c r="I666" s="1144"/>
      <c r="K666" s="1144"/>
      <c r="L666" s="1144"/>
      <c r="M666" s="1145"/>
      <c r="P666" s="1144"/>
    </row>
    <row r="667" spans="1:16" s="1019" customFormat="1" x14ac:dyDescent="0.25">
      <c r="A667" s="1146"/>
      <c r="B667" s="1144"/>
      <c r="D667" s="1144"/>
      <c r="E667" s="1144"/>
      <c r="F667" s="1145"/>
      <c r="I667" s="1144"/>
      <c r="K667" s="1144"/>
      <c r="L667" s="1144"/>
      <c r="M667" s="1145"/>
      <c r="P667" s="1144"/>
    </row>
    <row r="668" spans="1:16" s="1019" customFormat="1" x14ac:dyDescent="0.25">
      <c r="A668" s="1146"/>
      <c r="B668" s="1144"/>
      <c r="D668" s="1144"/>
      <c r="E668" s="1144"/>
      <c r="F668" s="1145"/>
      <c r="I668" s="1144"/>
      <c r="K668" s="1144"/>
      <c r="L668" s="1144"/>
      <c r="M668" s="1145"/>
      <c r="P668" s="1144"/>
    </row>
    <row r="669" spans="1:16" s="1019" customFormat="1" x14ac:dyDescent="0.25">
      <c r="A669" s="1146"/>
      <c r="B669" s="1144"/>
      <c r="D669" s="1144"/>
      <c r="E669" s="1144"/>
      <c r="F669" s="1145"/>
      <c r="I669" s="1144"/>
      <c r="K669" s="1144"/>
      <c r="L669" s="1144"/>
      <c r="M669" s="1145"/>
      <c r="P669" s="1144"/>
    </row>
    <row r="670" spans="1:16" s="1019" customFormat="1" x14ac:dyDescent="0.25">
      <c r="A670" s="1146"/>
      <c r="B670" s="1144"/>
      <c r="D670" s="1144"/>
      <c r="E670" s="1144"/>
      <c r="F670" s="1145"/>
      <c r="I670" s="1144"/>
      <c r="K670" s="1144"/>
      <c r="L670" s="1144"/>
      <c r="M670" s="1145"/>
      <c r="P670" s="1144"/>
    </row>
    <row r="671" spans="1:16" s="1019" customFormat="1" x14ac:dyDescent="0.25">
      <c r="A671" s="1146"/>
      <c r="B671" s="1144"/>
      <c r="D671" s="1144"/>
      <c r="E671" s="1144"/>
      <c r="F671" s="1145"/>
      <c r="I671" s="1144"/>
      <c r="K671" s="1144"/>
      <c r="L671" s="1144"/>
      <c r="M671" s="1145"/>
      <c r="P671" s="1144"/>
    </row>
    <row r="672" spans="1:16" s="1019" customFormat="1" x14ac:dyDescent="0.25">
      <c r="A672" s="1146"/>
      <c r="B672" s="1144"/>
      <c r="D672" s="1144"/>
      <c r="E672" s="1144"/>
      <c r="F672" s="1145"/>
      <c r="I672" s="1144"/>
      <c r="K672" s="1144"/>
      <c r="L672" s="1144"/>
      <c r="M672" s="1145"/>
      <c r="P672" s="1144"/>
    </row>
    <row r="673" spans="1:16" s="1019" customFormat="1" x14ac:dyDescent="0.25">
      <c r="A673" s="1146"/>
      <c r="B673" s="1144"/>
      <c r="D673" s="1144"/>
      <c r="E673" s="1144"/>
      <c r="F673" s="1145"/>
      <c r="I673" s="1144"/>
      <c r="K673" s="1144"/>
      <c r="L673" s="1144"/>
      <c r="M673" s="1145"/>
      <c r="P673" s="1144"/>
    </row>
    <row r="674" spans="1:16" s="1019" customFormat="1" x14ac:dyDescent="0.25">
      <c r="A674" s="1146"/>
      <c r="B674" s="1144"/>
      <c r="D674" s="1144"/>
      <c r="E674" s="1144"/>
      <c r="F674" s="1145"/>
      <c r="I674" s="1144"/>
      <c r="K674" s="1144"/>
      <c r="L674" s="1144"/>
      <c r="M674" s="1145"/>
      <c r="P674" s="1144"/>
    </row>
    <row r="675" spans="1:16" s="1019" customFormat="1" x14ac:dyDescent="0.25">
      <c r="A675" s="1146"/>
      <c r="B675" s="1144"/>
      <c r="D675" s="1144"/>
      <c r="E675" s="1144"/>
      <c r="F675" s="1145"/>
      <c r="I675" s="1144"/>
      <c r="K675" s="1144"/>
      <c r="L675" s="1144"/>
      <c r="M675" s="1145"/>
      <c r="P675" s="1144"/>
    </row>
    <row r="676" spans="1:16" s="1019" customFormat="1" x14ac:dyDescent="0.25">
      <c r="A676" s="1146"/>
      <c r="B676" s="1144"/>
      <c r="D676" s="1144"/>
      <c r="E676" s="1144"/>
      <c r="F676" s="1145"/>
      <c r="I676" s="1144"/>
      <c r="K676" s="1144"/>
      <c r="L676" s="1144"/>
      <c r="M676" s="1145"/>
      <c r="P676" s="1144"/>
    </row>
    <row r="677" spans="1:16" s="1019" customFormat="1" x14ac:dyDescent="0.25">
      <c r="A677" s="1146"/>
      <c r="B677" s="1144"/>
      <c r="D677" s="1144"/>
      <c r="E677" s="1144"/>
      <c r="F677" s="1145"/>
      <c r="I677" s="1144"/>
      <c r="K677" s="1144"/>
      <c r="L677" s="1144"/>
      <c r="M677" s="1145"/>
      <c r="P677" s="1144"/>
    </row>
    <row r="678" spans="1:16" s="1019" customFormat="1" x14ac:dyDescent="0.25">
      <c r="A678" s="1146"/>
      <c r="B678" s="1144"/>
      <c r="D678" s="1144"/>
      <c r="E678" s="1144"/>
      <c r="F678" s="1145"/>
      <c r="I678" s="1144"/>
      <c r="K678" s="1144"/>
      <c r="L678" s="1144"/>
      <c r="M678" s="1145"/>
      <c r="P678" s="1144"/>
    </row>
    <row r="679" spans="1:16" s="1019" customFormat="1" x14ac:dyDescent="0.25">
      <c r="A679" s="1146"/>
      <c r="B679" s="1144"/>
      <c r="D679" s="1144"/>
      <c r="E679" s="1144"/>
      <c r="F679" s="1145"/>
      <c r="I679" s="1144"/>
      <c r="K679" s="1144"/>
      <c r="L679" s="1144"/>
      <c r="M679" s="1145"/>
      <c r="P679" s="1144"/>
    </row>
    <row r="680" spans="1:16" s="1019" customFormat="1" x14ac:dyDescent="0.25">
      <c r="A680" s="1146"/>
      <c r="B680" s="1144"/>
      <c r="D680" s="1144"/>
      <c r="E680" s="1144"/>
      <c r="F680" s="1145"/>
      <c r="I680" s="1144"/>
      <c r="K680" s="1144"/>
      <c r="L680" s="1144"/>
      <c r="M680" s="1145"/>
      <c r="P680" s="1144"/>
    </row>
    <row r="681" spans="1:16" s="1019" customFormat="1" x14ac:dyDescent="0.25">
      <c r="A681" s="1146"/>
      <c r="B681" s="1144"/>
      <c r="D681" s="1144"/>
      <c r="E681" s="1144"/>
      <c r="F681" s="1145"/>
      <c r="I681" s="1144"/>
      <c r="K681" s="1144"/>
      <c r="L681" s="1144"/>
      <c r="M681" s="1145"/>
      <c r="P681" s="1144"/>
    </row>
    <row r="682" spans="1:16" s="1019" customFormat="1" x14ac:dyDescent="0.25">
      <c r="A682" s="1146"/>
      <c r="B682" s="1144"/>
      <c r="D682" s="1144"/>
      <c r="E682" s="1144"/>
      <c r="F682" s="1145"/>
      <c r="I682" s="1144"/>
      <c r="K682" s="1144"/>
      <c r="L682" s="1144"/>
      <c r="M682" s="1145"/>
      <c r="P682" s="1144"/>
    </row>
    <row r="683" spans="1:16" s="1019" customFormat="1" x14ac:dyDescent="0.25">
      <c r="A683" s="1146"/>
      <c r="B683" s="1144"/>
      <c r="D683" s="1144"/>
      <c r="E683" s="1144"/>
      <c r="F683" s="1145"/>
      <c r="I683" s="1144"/>
      <c r="K683" s="1144"/>
      <c r="L683" s="1144"/>
      <c r="M683" s="1145"/>
      <c r="P683" s="1144"/>
    </row>
    <row r="684" spans="1:16" s="1019" customFormat="1" x14ac:dyDescent="0.25">
      <c r="A684" s="1146"/>
      <c r="B684" s="1144"/>
      <c r="D684" s="1144"/>
      <c r="E684" s="1144"/>
      <c r="F684" s="1145"/>
      <c r="I684" s="1144"/>
      <c r="K684" s="1144"/>
      <c r="L684" s="1144"/>
      <c r="M684" s="1145"/>
      <c r="P684" s="1144"/>
    </row>
    <row r="685" spans="1:16" s="1019" customFormat="1" x14ac:dyDescent="0.25">
      <c r="A685" s="1146"/>
      <c r="B685" s="1144"/>
      <c r="D685" s="1144"/>
      <c r="E685" s="1144"/>
      <c r="F685" s="1145"/>
      <c r="I685" s="1144"/>
      <c r="K685" s="1144"/>
      <c r="L685" s="1144"/>
      <c r="M685" s="1145"/>
      <c r="P685" s="1144"/>
    </row>
    <row r="686" spans="1:16" s="1019" customFormat="1" x14ac:dyDescent="0.25">
      <c r="A686" s="1146"/>
      <c r="B686" s="1144"/>
      <c r="D686" s="1144"/>
      <c r="E686" s="1144"/>
      <c r="F686" s="1145"/>
      <c r="I686" s="1144"/>
      <c r="K686" s="1144"/>
      <c r="L686" s="1144"/>
      <c r="M686" s="1145"/>
      <c r="P686" s="1144"/>
    </row>
    <row r="687" spans="1:16" s="1019" customFormat="1" x14ac:dyDescent="0.25">
      <c r="A687" s="1146"/>
      <c r="B687" s="1144"/>
      <c r="D687" s="1144"/>
      <c r="E687" s="1144"/>
      <c r="F687" s="1145"/>
      <c r="I687" s="1144"/>
      <c r="K687" s="1144"/>
      <c r="L687" s="1144"/>
      <c r="M687" s="1145"/>
      <c r="P687" s="1144"/>
    </row>
    <row r="688" spans="1:16" s="1019" customFormat="1" x14ac:dyDescent="0.25">
      <c r="A688" s="1146"/>
      <c r="B688" s="1144"/>
      <c r="D688" s="1144"/>
      <c r="E688" s="1144"/>
      <c r="F688" s="1145"/>
      <c r="I688" s="1144"/>
      <c r="K688" s="1144"/>
      <c r="L688" s="1144"/>
      <c r="M688" s="1145"/>
      <c r="P688" s="1144"/>
    </row>
    <row r="689" spans="1:16" s="1019" customFormat="1" x14ac:dyDescent="0.25">
      <c r="A689" s="1146"/>
      <c r="B689" s="1144"/>
      <c r="D689" s="1144"/>
      <c r="E689" s="1144"/>
      <c r="F689" s="1145"/>
      <c r="I689" s="1144"/>
      <c r="K689" s="1144"/>
      <c r="L689" s="1144"/>
      <c r="M689" s="1145"/>
      <c r="P689" s="1144"/>
    </row>
    <row r="690" spans="1:16" s="1019" customFormat="1" x14ac:dyDescent="0.25">
      <c r="A690" s="1146"/>
      <c r="B690" s="1144"/>
      <c r="D690" s="1144"/>
      <c r="E690" s="1144"/>
      <c r="F690" s="1145"/>
      <c r="I690" s="1144"/>
      <c r="K690" s="1144"/>
      <c r="L690" s="1144"/>
      <c r="M690" s="1145"/>
      <c r="P690" s="1144"/>
    </row>
    <row r="691" spans="1:16" s="1019" customFormat="1" x14ac:dyDescent="0.25">
      <c r="A691" s="1146"/>
      <c r="B691" s="1144"/>
      <c r="D691" s="1144"/>
      <c r="E691" s="1144"/>
      <c r="F691" s="1145"/>
      <c r="I691" s="1144"/>
      <c r="K691" s="1144"/>
      <c r="L691" s="1144"/>
      <c r="M691" s="1145"/>
      <c r="P691" s="1144"/>
    </row>
    <row r="692" spans="1:16" s="1019" customFormat="1" x14ac:dyDescent="0.25">
      <c r="A692" s="1146"/>
      <c r="B692" s="1144"/>
      <c r="D692" s="1144"/>
      <c r="E692" s="1144"/>
      <c r="F692" s="1145"/>
      <c r="I692" s="1144"/>
      <c r="K692" s="1144"/>
      <c r="L692" s="1144"/>
      <c r="M692" s="1145"/>
      <c r="P692" s="1144"/>
    </row>
    <row r="693" spans="1:16" s="1019" customFormat="1" x14ac:dyDescent="0.25">
      <c r="A693" s="1146"/>
      <c r="B693" s="1144"/>
      <c r="D693" s="1144"/>
      <c r="E693" s="1144"/>
      <c r="F693" s="1145"/>
      <c r="I693" s="1144"/>
      <c r="K693" s="1144"/>
      <c r="L693" s="1144"/>
      <c r="M693" s="1145"/>
      <c r="P693" s="1144"/>
    </row>
    <row r="694" spans="1:16" s="1019" customFormat="1" x14ac:dyDescent="0.25">
      <c r="A694" s="1146"/>
      <c r="B694" s="1144"/>
      <c r="D694" s="1144"/>
      <c r="E694" s="1144"/>
      <c r="F694" s="1145"/>
      <c r="I694" s="1144"/>
      <c r="K694" s="1144"/>
      <c r="L694" s="1144"/>
      <c r="M694" s="1145"/>
      <c r="P694" s="1144"/>
    </row>
    <row r="695" spans="1:16" s="1019" customFormat="1" x14ac:dyDescent="0.25">
      <c r="A695" s="1146"/>
      <c r="B695" s="1144"/>
      <c r="D695" s="1144"/>
      <c r="E695" s="1144"/>
      <c r="F695" s="1145"/>
      <c r="I695" s="1144"/>
      <c r="K695" s="1144"/>
      <c r="L695" s="1144"/>
      <c r="M695" s="1145"/>
      <c r="P695" s="1144"/>
    </row>
    <row r="696" spans="1:16" s="1019" customFormat="1" x14ac:dyDescent="0.25">
      <c r="A696" s="1146"/>
      <c r="B696" s="1144"/>
      <c r="D696" s="1144"/>
      <c r="E696" s="1144"/>
      <c r="F696" s="1145"/>
      <c r="I696" s="1144"/>
      <c r="K696" s="1144"/>
      <c r="L696" s="1144"/>
      <c r="M696" s="1145"/>
      <c r="P696" s="1144"/>
    </row>
    <row r="697" spans="1:16" s="1019" customFormat="1" x14ac:dyDescent="0.25">
      <c r="A697" s="1146"/>
      <c r="B697" s="1144"/>
      <c r="D697" s="1144"/>
      <c r="E697" s="1144"/>
      <c r="F697" s="1145"/>
      <c r="I697" s="1144"/>
      <c r="K697" s="1144"/>
      <c r="L697" s="1144"/>
      <c r="M697" s="1145"/>
      <c r="P697" s="1144"/>
    </row>
    <row r="698" spans="1:16" s="1019" customFormat="1" x14ac:dyDescent="0.25">
      <c r="A698" s="1146"/>
      <c r="B698" s="1144"/>
      <c r="D698" s="1144"/>
      <c r="E698" s="1144"/>
      <c r="F698" s="1145"/>
      <c r="I698" s="1144"/>
      <c r="K698" s="1144"/>
      <c r="L698" s="1144"/>
      <c r="M698" s="1145"/>
      <c r="P698" s="1144"/>
    </row>
    <row r="699" spans="1:16" s="1019" customFormat="1" x14ac:dyDescent="0.25">
      <c r="A699" s="1146"/>
      <c r="B699" s="1144"/>
      <c r="D699" s="1144"/>
      <c r="E699" s="1144"/>
      <c r="F699" s="1145"/>
      <c r="I699" s="1144"/>
      <c r="K699" s="1144"/>
      <c r="L699" s="1144"/>
      <c r="M699" s="1145"/>
      <c r="P699" s="1144"/>
    </row>
    <row r="700" spans="1:16" s="1019" customFormat="1" x14ac:dyDescent="0.25">
      <c r="A700" s="1146"/>
      <c r="B700" s="1144"/>
      <c r="D700" s="1144"/>
      <c r="E700" s="1144"/>
      <c r="F700" s="1145"/>
      <c r="I700" s="1144"/>
      <c r="K700" s="1144"/>
      <c r="L700" s="1144"/>
      <c r="M700" s="1145"/>
      <c r="P700" s="1144"/>
    </row>
    <row r="701" spans="1:16" s="1019" customFormat="1" x14ac:dyDescent="0.25">
      <c r="A701" s="1146"/>
      <c r="B701" s="1144"/>
      <c r="D701" s="1144"/>
      <c r="E701" s="1144"/>
      <c r="F701" s="1145"/>
      <c r="I701" s="1144"/>
      <c r="K701" s="1144"/>
      <c r="L701" s="1144"/>
      <c r="M701" s="1145"/>
      <c r="P701" s="1144"/>
    </row>
    <row r="702" spans="1:16" s="1019" customFormat="1" x14ac:dyDescent="0.25">
      <c r="A702" s="1146"/>
      <c r="B702" s="1144"/>
      <c r="D702" s="1144"/>
      <c r="E702" s="1144"/>
      <c r="F702" s="1145"/>
      <c r="I702" s="1144"/>
      <c r="K702" s="1144"/>
      <c r="L702" s="1144"/>
      <c r="M702" s="1145"/>
      <c r="P702" s="1144"/>
    </row>
    <row r="703" spans="1:16" s="1019" customFormat="1" x14ac:dyDescent="0.25">
      <c r="A703" s="1146"/>
      <c r="B703" s="1144"/>
      <c r="D703" s="1144"/>
      <c r="E703" s="1144"/>
      <c r="F703" s="1145"/>
      <c r="I703" s="1144"/>
      <c r="K703" s="1144"/>
      <c r="L703" s="1144"/>
      <c r="M703" s="1145"/>
      <c r="P703" s="1144"/>
    </row>
    <row r="704" spans="1:16" s="1019" customFormat="1" x14ac:dyDescent="0.25">
      <c r="A704" s="1146"/>
      <c r="B704" s="1144"/>
      <c r="D704" s="1144"/>
      <c r="E704" s="1144"/>
      <c r="F704" s="1145"/>
      <c r="I704" s="1144"/>
      <c r="K704" s="1144"/>
      <c r="L704" s="1144"/>
      <c r="M704" s="1145"/>
      <c r="P704" s="1144"/>
    </row>
    <row r="705" spans="1:16" s="1019" customFormat="1" x14ac:dyDescent="0.25">
      <c r="A705" s="1146"/>
      <c r="B705" s="1144"/>
      <c r="D705" s="1144"/>
      <c r="E705" s="1144"/>
      <c r="F705" s="1145"/>
      <c r="I705" s="1144"/>
      <c r="K705" s="1144"/>
      <c r="L705" s="1144"/>
      <c r="M705" s="1145"/>
      <c r="P705" s="1144"/>
    </row>
    <row r="706" spans="1:16" s="1019" customFormat="1" x14ac:dyDescent="0.25">
      <c r="A706" s="1146"/>
      <c r="B706" s="1144"/>
      <c r="D706" s="1144"/>
      <c r="E706" s="1144"/>
      <c r="F706" s="1145"/>
      <c r="I706" s="1144"/>
      <c r="K706" s="1144"/>
      <c r="L706" s="1144"/>
      <c r="M706" s="1145"/>
      <c r="P706" s="1144"/>
    </row>
    <row r="707" spans="1:16" s="1019" customFormat="1" x14ac:dyDescent="0.25">
      <c r="A707" s="1146"/>
      <c r="B707" s="1144"/>
      <c r="D707" s="1144"/>
      <c r="E707" s="1144"/>
      <c r="F707" s="1145"/>
      <c r="I707" s="1144"/>
      <c r="K707" s="1144"/>
      <c r="L707" s="1144"/>
      <c r="M707" s="1145"/>
      <c r="P707" s="1144"/>
    </row>
    <row r="708" spans="1:16" s="1019" customFormat="1" x14ac:dyDescent="0.25">
      <c r="A708" s="1146"/>
      <c r="B708" s="1144"/>
      <c r="D708" s="1144"/>
      <c r="E708" s="1144"/>
      <c r="F708" s="1145"/>
      <c r="I708" s="1144"/>
      <c r="K708" s="1144"/>
      <c r="L708" s="1144"/>
      <c r="M708" s="1145"/>
      <c r="P708" s="1144"/>
    </row>
    <row r="709" spans="1:16" s="1019" customFormat="1" x14ac:dyDescent="0.25">
      <c r="A709" s="1146"/>
      <c r="B709" s="1144"/>
      <c r="D709" s="1144"/>
      <c r="E709" s="1144"/>
      <c r="F709" s="1145"/>
      <c r="I709" s="1144"/>
      <c r="K709" s="1144"/>
      <c r="L709" s="1144"/>
      <c r="M709" s="1145"/>
      <c r="P709" s="1144"/>
    </row>
    <row r="710" spans="1:16" s="1019" customFormat="1" x14ac:dyDescent="0.25">
      <c r="A710" s="1146"/>
      <c r="B710" s="1144"/>
      <c r="D710" s="1144"/>
      <c r="E710" s="1144"/>
      <c r="F710" s="1145"/>
      <c r="I710" s="1144"/>
      <c r="K710" s="1144"/>
      <c r="L710" s="1144"/>
      <c r="M710" s="1145"/>
      <c r="P710" s="1144"/>
    </row>
    <row r="711" spans="1:16" s="1019" customFormat="1" x14ac:dyDescent="0.25">
      <c r="A711" s="1146"/>
      <c r="B711" s="1144"/>
      <c r="D711" s="1144"/>
      <c r="E711" s="1144"/>
      <c r="F711" s="1145"/>
      <c r="I711" s="1144"/>
      <c r="K711" s="1144"/>
      <c r="L711" s="1144"/>
      <c r="M711" s="1145"/>
      <c r="P711" s="1144"/>
    </row>
    <row r="712" spans="1:16" s="1019" customFormat="1" x14ac:dyDescent="0.25">
      <c r="A712" s="1146"/>
      <c r="B712" s="1144"/>
      <c r="D712" s="1144"/>
      <c r="E712" s="1144"/>
      <c r="F712" s="1145"/>
      <c r="I712" s="1144"/>
      <c r="K712" s="1144"/>
      <c r="L712" s="1144"/>
      <c r="M712" s="1145"/>
      <c r="P712" s="1144"/>
    </row>
    <row r="713" spans="1:16" s="1019" customFormat="1" x14ac:dyDescent="0.25">
      <c r="A713" s="1146"/>
      <c r="B713" s="1144"/>
      <c r="D713" s="1144"/>
      <c r="E713" s="1144"/>
      <c r="F713" s="1145"/>
      <c r="I713" s="1144"/>
      <c r="K713" s="1144"/>
      <c r="L713" s="1144"/>
      <c r="M713" s="1145"/>
      <c r="P713" s="1144"/>
    </row>
    <row r="714" spans="1:16" s="1019" customFormat="1" x14ac:dyDescent="0.25">
      <c r="A714" s="1146"/>
      <c r="B714" s="1144"/>
      <c r="D714" s="1144"/>
      <c r="E714" s="1144"/>
      <c r="F714" s="1145"/>
      <c r="I714" s="1144"/>
      <c r="K714" s="1144"/>
      <c r="L714" s="1144"/>
      <c r="M714" s="1145"/>
      <c r="P714" s="1144"/>
    </row>
    <row r="715" spans="1:16" s="1019" customFormat="1" x14ac:dyDescent="0.25">
      <c r="A715" s="1146"/>
      <c r="B715" s="1144"/>
      <c r="D715" s="1144"/>
      <c r="E715" s="1144"/>
      <c r="F715" s="1145"/>
      <c r="I715" s="1144"/>
      <c r="K715" s="1144"/>
      <c r="L715" s="1144"/>
      <c r="M715" s="1145"/>
      <c r="P715" s="1144"/>
    </row>
    <row r="716" spans="1:16" s="1019" customFormat="1" x14ac:dyDescent="0.25">
      <c r="A716" s="1146"/>
      <c r="B716" s="1144"/>
      <c r="D716" s="1144"/>
      <c r="E716" s="1144"/>
      <c r="F716" s="1145"/>
      <c r="I716" s="1144"/>
      <c r="K716" s="1144"/>
      <c r="L716" s="1144"/>
      <c r="M716" s="1145"/>
      <c r="P716" s="1144"/>
    </row>
    <row r="717" spans="1:16" s="1019" customFormat="1" x14ac:dyDescent="0.25">
      <c r="A717" s="1146"/>
      <c r="B717" s="1144"/>
      <c r="D717" s="1144"/>
      <c r="E717" s="1144"/>
      <c r="F717" s="1145"/>
      <c r="I717" s="1144"/>
      <c r="K717" s="1144"/>
      <c r="L717" s="1144"/>
      <c r="M717" s="1145"/>
      <c r="P717" s="1144"/>
    </row>
    <row r="718" spans="1:16" s="1019" customFormat="1" x14ac:dyDescent="0.25">
      <c r="A718" s="1146"/>
      <c r="B718" s="1144"/>
      <c r="D718" s="1144"/>
      <c r="E718" s="1144"/>
      <c r="F718" s="1145"/>
      <c r="I718" s="1144"/>
      <c r="K718" s="1144"/>
      <c r="L718" s="1144"/>
      <c r="M718" s="1145"/>
      <c r="P718" s="1144"/>
    </row>
    <row r="719" spans="1:16" s="1019" customFormat="1" x14ac:dyDescent="0.25">
      <c r="A719" s="1146"/>
      <c r="B719" s="1144"/>
      <c r="D719" s="1144"/>
      <c r="E719" s="1144"/>
      <c r="F719" s="1145"/>
      <c r="I719" s="1144"/>
      <c r="K719" s="1144"/>
      <c r="L719" s="1144"/>
      <c r="M719" s="1145"/>
      <c r="P719" s="1144"/>
    </row>
    <row r="720" spans="1:16" s="1019" customFormat="1" x14ac:dyDescent="0.25">
      <c r="A720" s="1146"/>
      <c r="B720" s="1144"/>
      <c r="D720" s="1144"/>
      <c r="E720" s="1144"/>
      <c r="F720" s="1145"/>
      <c r="I720" s="1144"/>
      <c r="K720" s="1144"/>
      <c r="L720" s="1144"/>
      <c r="M720" s="1145"/>
      <c r="P720" s="1144"/>
    </row>
    <row r="721" spans="1:16" s="1019" customFormat="1" x14ac:dyDescent="0.25">
      <c r="A721" s="1146"/>
      <c r="B721" s="1144"/>
      <c r="D721" s="1144"/>
      <c r="E721" s="1144"/>
      <c r="F721" s="1145"/>
      <c r="I721" s="1144"/>
      <c r="K721" s="1144"/>
      <c r="L721" s="1144"/>
      <c r="M721" s="1145"/>
      <c r="P721" s="1144"/>
    </row>
    <row r="722" spans="1:16" s="1019" customFormat="1" x14ac:dyDescent="0.25">
      <c r="A722" s="1146"/>
      <c r="B722" s="1144"/>
      <c r="D722" s="1144"/>
      <c r="E722" s="1144"/>
      <c r="F722" s="1145"/>
      <c r="I722" s="1144"/>
      <c r="K722" s="1144"/>
      <c r="L722" s="1144"/>
      <c r="M722" s="1145"/>
      <c r="P722" s="1144"/>
    </row>
    <row r="723" spans="1:16" s="1019" customFormat="1" x14ac:dyDescent="0.25">
      <c r="A723" s="1146"/>
      <c r="B723" s="1144"/>
      <c r="D723" s="1144"/>
      <c r="E723" s="1144"/>
      <c r="F723" s="1145"/>
      <c r="I723" s="1144"/>
      <c r="K723" s="1144"/>
      <c r="L723" s="1144"/>
      <c r="M723" s="1145"/>
      <c r="P723" s="1144"/>
    </row>
    <row r="724" spans="1:16" s="1019" customFormat="1" x14ac:dyDescent="0.25">
      <c r="A724" s="1146"/>
      <c r="B724" s="1144"/>
      <c r="D724" s="1144"/>
      <c r="E724" s="1144"/>
      <c r="F724" s="1145"/>
      <c r="I724" s="1144"/>
      <c r="K724" s="1144"/>
      <c r="L724" s="1144"/>
      <c r="M724" s="1145"/>
      <c r="P724" s="1144"/>
    </row>
    <row r="725" spans="1:16" s="1019" customFormat="1" x14ac:dyDescent="0.25">
      <c r="A725" s="1146"/>
      <c r="B725" s="1144"/>
      <c r="D725" s="1144"/>
      <c r="E725" s="1144"/>
      <c r="F725" s="1145"/>
      <c r="I725" s="1144"/>
      <c r="K725" s="1144"/>
      <c r="L725" s="1144"/>
      <c r="M725" s="1145"/>
      <c r="P725" s="1144"/>
    </row>
    <row r="726" spans="1:16" s="1019" customFormat="1" x14ac:dyDescent="0.25">
      <c r="A726" s="1146"/>
      <c r="B726" s="1144"/>
      <c r="D726" s="1144"/>
      <c r="E726" s="1144"/>
      <c r="F726" s="1145"/>
      <c r="I726" s="1144"/>
      <c r="K726" s="1144"/>
      <c r="L726" s="1144"/>
      <c r="M726" s="1145"/>
      <c r="P726" s="1144"/>
    </row>
    <row r="727" spans="1:16" s="1019" customFormat="1" x14ac:dyDescent="0.25">
      <c r="A727" s="1146"/>
      <c r="B727" s="1144"/>
      <c r="D727" s="1144"/>
      <c r="E727" s="1144"/>
      <c r="F727" s="1145"/>
      <c r="I727" s="1144"/>
      <c r="K727" s="1144"/>
      <c r="L727" s="1144"/>
      <c r="M727" s="1145"/>
      <c r="P727" s="1144"/>
    </row>
    <row r="728" spans="1:16" s="1019" customFormat="1" x14ac:dyDescent="0.25">
      <c r="A728" s="1146"/>
      <c r="B728" s="1144"/>
      <c r="D728" s="1144"/>
      <c r="E728" s="1144"/>
      <c r="F728" s="1145"/>
      <c r="I728" s="1144"/>
      <c r="K728" s="1144"/>
      <c r="L728" s="1144"/>
      <c r="M728" s="1145"/>
      <c r="P728" s="1144"/>
    </row>
    <row r="729" spans="1:16" s="1019" customFormat="1" x14ac:dyDescent="0.25">
      <c r="A729" s="1146"/>
      <c r="B729" s="1144"/>
      <c r="D729" s="1144"/>
      <c r="E729" s="1144"/>
      <c r="F729" s="1145"/>
      <c r="I729" s="1144"/>
      <c r="K729" s="1144"/>
      <c r="L729" s="1144"/>
      <c r="M729" s="1145"/>
      <c r="P729" s="1144"/>
    </row>
    <row r="730" spans="1:16" s="1019" customFormat="1" x14ac:dyDescent="0.25">
      <c r="A730" s="1146"/>
      <c r="B730" s="1144"/>
      <c r="D730" s="1144"/>
      <c r="E730" s="1144"/>
      <c r="F730" s="1145"/>
      <c r="I730" s="1144"/>
      <c r="K730" s="1144"/>
      <c r="L730" s="1144"/>
      <c r="M730" s="1145"/>
      <c r="P730" s="1144"/>
    </row>
    <row r="731" spans="1:16" s="1019" customFormat="1" x14ac:dyDescent="0.25">
      <c r="A731" s="1146"/>
      <c r="B731" s="1144"/>
      <c r="D731" s="1144"/>
      <c r="E731" s="1144"/>
      <c r="F731" s="1145"/>
      <c r="I731" s="1144"/>
      <c r="K731" s="1144"/>
      <c r="L731" s="1144"/>
      <c r="M731" s="1145"/>
      <c r="P731" s="1144"/>
    </row>
    <row r="732" spans="1:16" s="1019" customFormat="1" x14ac:dyDescent="0.25">
      <c r="A732" s="1146"/>
      <c r="B732" s="1144"/>
      <c r="D732" s="1144"/>
      <c r="E732" s="1144"/>
      <c r="F732" s="1145"/>
      <c r="I732" s="1144"/>
      <c r="K732" s="1144"/>
      <c r="L732" s="1144"/>
      <c r="M732" s="1145"/>
      <c r="P732" s="1144"/>
    </row>
    <row r="733" spans="1:16" s="1019" customFormat="1" x14ac:dyDescent="0.25">
      <c r="A733" s="1146"/>
      <c r="B733" s="1144"/>
      <c r="D733" s="1144"/>
      <c r="E733" s="1144"/>
      <c r="F733" s="1145"/>
      <c r="I733" s="1144"/>
      <c r="K733" s="1144"/>
      <c r="L733" s="1144"/>
      <c r="M733" s="1145"/>
      <c r="P733" s="1144"/>
    </row>
    <row r="734" spans="1:16" s="1019" customFormat="1" x14ac:dyDescent="0.25">
      <c r="A734" s="1146"/>
      <c r="B734" s="1144"/>
      <c r="D734" s="1144"/>
      <c r="E734" s="1144"/>
      <c r="F734" s="1145"/>
      <c r="I734" s="1144"/>
      <c r="K734" s="1144"/>
      <c r="L734" s="1144"/>
      <c r="M734" s="1145"/>
      <c r="P734" s="1144"/>
    </row>
    <row r="735" spans="1:16" s="1019" customFormat="1" x14ac:dyDescent="0.25">
      <c r="A735" s="1146"/>
      <c r="B735" s="1144"/>
      <c r="D735" s="1144"/>
      <c r="E735" s="1144"/>
      <c r="F735" s="1145"/>
      <c r="I735" s="1144"/>
      <c r="K735" s="1144"/>
      <c r="L735" s="1144"/>
      <c r="M735" s="1145"/>
      <c r="P735" s="1144"/>
    </row>
    <row r="736" spans="1:16" s="1019" customFormat="1" x14ac:dyDescent="0.25">
      <c r="A736" s="1146"/>
      <c r="B736" s="1144"/>
      <c r="D736" s="1144"/>
      <c r="E736" s="1144"/>
      <c r="F736" s="1145"/>
      <c r="I736" s="1144"/>
      <c r="K736" s="1144"/>
      <c r="L736" s="1144"/>
      <c r="M736" s="1145"/>
      <c r="P736" s="1144"/>
    </row>
    <row r="737" spans="1:16" s="1019" customFormat="1" x14ac:dyDescent="0.25">
      <c r="A737" s="1146"/>
      <c r="B737" s="1144"/>
      <c r="D737" s="1144"/>
      <c r="E737" s="1144"/>
      <c r="F737" s="1145"/>
      <c r="I737" s="1144"/>
      <c r="K737" s="1144"/>
      <c r="L737" s="1144"/>
      <c r="M737" s="1145"/>
      <c r="P737" s="1144"/>
    </row>
    <row r="738" spans="1:16" s="1019" customFormat="1" x14ac:dyDescent="0.25">
      <c r="A738" s="1146"/>
      <c r="B738" s="1144"/>
      <c r="D738" s="1144"/>
      <c r="E738" s="1144"/>
      <c r="F738" s="1145"/>
      <c r="I738" s="1144"/>
      <c r="K738" s="1144"/>
      <c r="L738" s="1144"/>
      <c r="M738" s="1145"/>
      <c r="P738" s="1144"/>
    </row>
    <row r="739" spans="1:16" s="1019" customFormat="1" x14ac:dyDescent="0.25">
      <c r="A739" s="1146"/>
      <c r="B739" s="1144"/>
      <c r="D739" s="1144"/>
      <c r="E739" s="1144"/>
      <c r="F739" s="1145"/>
      <c r="I739" s="1144"/>
      <c r="K739" s="1144"/>
      <c r="L739" s="1144"/>
      <c r="M739" s="1145"/>
      <c r="P739" s="1144"/>
    </row>
    <row r="740" spans="1:16" s="1019" customFormat="1" x14ac:dyDescent="0.25">
      <c r="A740" s="1146"/>
      <c r="B740" s="1144"/>
      <c r="D740" s="1144"/>
      <c r="E740" s="1144"/>
      <c r="F740" s="1145"/>
      <c r="I740" s="1144"/>
      <c r="K740" s="1144"/>
      <c r="L740" s="1144"/>
      <c r="M740" s="1145"/>
      <c r="P740" s="1144"/>
    </row>
    <row r="741" spans="1:16" s="1019" customFormat="1" x14ac:dyDescent="0.25">
      <c r="A741" s="1146"/>
      <c r="B741" s="1144"/>
      <c r="D741" s="1144"/>
      <c r="E741" s="1144"/>
      <c r="F741" s="1145"/>
      <c r="I741" s="1144"/>
      <c r="K741" s="1144"/>
      <c r="L741" s="1144"/>
      <c r="M741" s="1145"/>
      <c r="P741" s="1144"/>
    </row>
    <row r="742" spans="1:16" s="1019" customFormat="1" x14ac:dyDescent="0.25">
      <c r="A742" s="1146"/>
      <c r="B742" s="1144"/>
      <c r="D742" s="1144"/>
      <c r="E742" s="1144"/>
      <c r="F742" s="1145"/>
      <c r="I742" s="1144"/>
      <c r="K742" s="1144"/>
      <c r="L742" s="1144"/>
      <c r="M742" s="1145"/>
      <c r="P742" s="1144"/>
    </row>
    <row r="743" spans="1:16" s="1019" customFormat="1" x14ac:dyDescent="0.25">
      <c r="A743" s="1146"/>
      <c r="B743" s="1144"/>
      <c r="D743" s="1144"/>
      <c r="E743" s="1144"/>
      <c r="F743" s="1145"/>
      <c r="I743" s="1144"/>
      <c r="K743" s="1144"/>
      <c r="L743" s="1144"/>
      <c r="M743" s="1145"/>
      <c r="P743" s="1144"/>
    </row>
    <row r="744" spans="1:16" s="1019" customFormat="1" x14ac:dyDescent="0.25">
      <c r="A744" s="1146"/>
      <c r="B744" s="1144"/>
      <c r="D744" s="1144"/>
      <c r="E744" s="1144"/>
      <c r="F744" s="1145"/>
      <c r="I744" s="1144"/>
      <c r="K744" s="1144"/>
      <c r="L744" s="1144"/>
      <c r="M744" s="1145"/>
      <c r="P744" s="1144"/>
    </row>
    <row r="745" spans="1:16" s="1019" customFormat="1" x14ac:dyDescent="0.25">
      <c r="A745" s="1146"/>
      <c r="B745" s="1144"/>
      <c r="D745" s="1144"/>
      <c r="E745" s="1144"/>
      <c r="F745" s="1145"/>
      <c r="I745" s="1144"/>
      <c r="K745" s="1144"/>
      <c r="L745" s="1144"/>
      <c r="M745" s="1145"/>
      <c r="P745" s="1144"/>
    </row>
    <row r="746" spans="1:16" s="1019" customFormat="1" x14ac:dyDescent="0.25">
      <c r="A746" s="1146"/>
      <c r="B746" s="1144"/>
      <c r="D746" s="1144"/>
      <c r="E746" s="1144"/>
      <c r="F746" s="1145"/>
      <c r="I746" s="1144"/>
      <c r="K746" s="1144"/>
      <c r="L746" s="1144"/>
      <c r="M746" s="1145"/>
      <c r="P746" s="1144"/>
    </row>
    <row r="747" spans="1:16" s="1019" customFormat="1" x14ac:dyDescent="0.25">
      <c r="A747" s="1146"/>
      <c r="B747" s="1144"/>
      <c r="D747" s="1144"/>
      <c r="E747" s="1144"/>
      <c r="F747" s="1145"/>
      <c r="I747" s="1144"/>
      <c r="K747" s="1144"/>
      <c r="L747" s="1144"/>
      <c r="M747" s="1145"/>
      <c r="P747" s="1144"/>
    </row>
    <row r="748" spans="1:16" s="1019" customFormat="1" x14ac:dyDescent="0.25">
      <c r="A748" s="1146"/>
      <c r="B748" s="1144"/>
      <c r="D748" s="1144"/>
      <c r="E748" s="1144"/>
      <c r="F748" s="1145"/>
      <c r="I748" s="1144"/>
      <c r="K748" s="1144"/>
      <c r="L748" s="1144"/>
      <c r="M748" s="1145"/>
      <c r="P748" s="1144"/>
    </row>
    <row r="749" spans="1:16" s="1019" customFormat="1" x14ac:dyDescent="0.25">
      <c r="A749" s="1146"/>
      <c r="B749" s="1144"/>
      <c r="D749" s="1144"/>
      <c r="E749" s="1144"/>
      <c r="F749" s="1145"/>
      <c r="I749" s="1144"/>
      <c r="K749" s="1144"/>
      <c r="L749" s="1144"/>
      <c r="M749" s="1145"/>
      <c r="P749" s="1144"/>
    </row>
    <row r="750" spans="1:16" s="1019" customFormat="1" x14ac:dyDescent="0.25">
      <c r="A750" s="1146"/>
      <c r="B750" s="1144"/>
      <c r="D750" s="1144"/>
      <c r="E750" s="1144"/>
      <c r="F750" s="1145"/>
      <c r="I750" s="1144"/>
      <c r="K750" s="1144"/>
      <c r="L750" s="1144"/>
      <c r="M750" s="1145"/>
      <c r="P750" s="1144"/>
    </row>
    <row r="751" spans="1:16" s="1019" customFormat="1" x14ac:dyDescent="0.25">
      <c r="A751" s="1146"/>
      <c r="B751" s="1144"/>
      <c r="D751" s="1144"/>
      <c r="E751" s="1144"/>
      <c r="F751" s="1145"/>
      <c r="I751" s="1144"/>
      <c r="K751" s="1144"/>
      <c r="L751" s="1144"/>
      <c r="M751" s="1145"/>
      <c r="P751" s="1144"/>
    </row>
    <row r="752" spans="1:16" s="1019" customFormat="1" x14ac:dyDescent="0.25">
      <c r="A752" s="1146"/>
      <c r="B752" s="1144"/>
      <c r="D752" s="1144"/>
      <c r="E752" s="1144"/>
      <c r="F752" s="1145"/>
      <c r="I752" s="1144"/>
      <c r="K752" s="1144"/>
      <c r="L752" s="1144"/>
      <c r="M752" s="1145"/>
      <c r="P752" s="1144"/>
    </row>
    <row r="753" spans="1:16" s="1019" customFormat="1" x14ac:dyDescent="0.25">
      <c r="A753" s="1146"/>
      <c r="B753" s="1144"/>
      <c r="D753" s="1144"/>
      <c r="E753" s="1144"/>
      <c r="F753" s="1145"/>
      <c r="I753" s="1144"/>
      <c r="K753" s="1144"/>
      <c r="L753" s="1144"/>
      <c r="M753" s="1145"/>
      <c r="P753" s="1144"/>
    </row>
    <row r="754" spans="1:16" s="1019" customFormat="1" x14ac:dyDescent="0.25">
      <c r="A754" s="1146"/>
      <c r="B754" s="1144"/>
      <c r="D754" s="1144"/>
      <c r="E754" s="1144"/>
      <c r="F754" s="1145"/>
      <c r="I754" s="1144"/>
      <c r="K754" s="1144"/>
      <c r="L754" s="1144"/>
      <c r="M754" s="1145"/>
      <c r="P754" s="1144"/>
    </row>
    <row r="755" spans="1:16" s="1019" customFormat="1" x14ac:dyDescent="0.25">
      <c r="A755" s="1146"/>
      <c r="B755" s="1144"/>
      <c r="D755" s="1144"/>
      <c r="E755" s="1144"/>
      <c r="F755" s="1145"/>
      <c r="I755" s="1144"/>
      <c r="K755" s="1144"/>
      <c r="L755" s="1144"/>
      <c r="M755" s="1145"/>
      <c r="P755" s="1144"/>
    </row>
    <row r="756" spans="1:16" s="1019" customFormat="1" x14ac:dyDescent="0.25">
      <c r="A756" s="1146"/>
      <c r="B756" s="1144"/>
      <c r="D756" s="1144"/>
      <c r="E756" s="1144"/>
      <c r="F756" s="1145"/>
      <c r="I756" s="1144"/>
      <c r="K756" s="1144"/>
      <c r="L756" s="1144"/>
      <c r="M756" s="1145"/>
      <c r="P756" s="1144"/>
    </row>
    <row r="757" spans="1:16" s="1019" customFormat="1" x14ac:dyDescent="0.25">
      <c r="A757" s="1146"/>
      <c r="B757" s="1144"/>
      <c r="D757" s="1144"/>
      <c r="E757" s="1144"/>
      <c r="F757" s="1145"/>
      <c r="I757" s="1144"/>
      <c r="K757" s="1144"/>
      <c r="L757" s="1144"/>
      <c r="M757" s="1145"/>
      <c r="P757" s="1144"/>
    </row>
    <row r="758" spans="1:16" s="1019" customFormat="1" x14ac:dyDescent="0.25">
      <c r="A758" s="1146"/>
      <c r="B758" s="1144"/>
      <c r="D758" s="1144"/>
      <c r="E758" s="1144"/>
      <c r="F758" s="1145"/>
      <c r="I758" s="1144"/>
      <c r="K758" s="1144"/>
      <c r="L758" s="1144"/>
      <c r="M758" s="1145"/>
      <c r="P758" s="1144"/>
    </row>
    <row r="759" spans="1:16" s="1019" customFormat="1" x14ac:dyDescent="0.25">
      <c r="A759" s="1146"/>
      <c r="B759" s="1144"/>
      <c r="D759" s="1144"/>
      <c r="E759" s="1144"/>
      <c r="F759" s="1145"/>
      <c r="I759" s="1144"/>
      <c r="K759" s="1144"/>
      <c r="L759" s="1144"/>
      <c r="M759" s="1145"/>
      <c r="P759" s="1144"/>
    </row>
    <row r="760" spans="1:16" s="1019" customFormat="1" x14ac:dyDescent="0.25">
      <c r="A760" s="1146"/>
      <c r="B760" s="1144"/>
      <c r="D760" s="1144"/>
      <c r="E760" s="1144"/>
      <c r="F760" s="1145"/>
      <c r="I760" s="1144"/>
      <c r="K760" s="1144"/>
      <c r="L760" s="1144"/>
      <c r="M760" s="1145"/>
      <c r="P760" s="1144"/>
    </row>
    <row r="761" spans="1:16" s="1019" customFormat="1" x14ac:dyDescent="0.25">
      <c r="A761" s="1146"/>
      <c r="B761" s="1144"/>
      <c r="D761" s="1144"/>
      <c r="E761" s="1144"/>
      <c r="F761" s="1145"/>
      <c r="I761" s="1144"/>
      <c r="K761" s="1144"/>
      <c r="L761" s="1144"/>
      <c r="M761" s="1145"/>
      <c r="P761" s="1144"/>
    </row>
    <row r="762" spans="1:16" s="1019" customFormat="1" x14ac:dyDescent="0.25">
      <c r="A762" s="1146"/>
      <c r="B762" s="1144"/>
      <c r="D762" s="1144"/>
      <c r="E762" s="1144"/>
      <c r="F762" s="1145"/>
      <c r="I762" s="1144"/>
      <c r="K762" s="1144"/>
      <c r="L762" s="1144"/>
      <c r="M762" s="1145"/>
      <c r="P762" s="1144"/>
    </row>
    <row r="763" spans="1:16" s="1019" customFormat="1" x14ac:dyDescent="0.25">
      <c r="A763" s="1146"/>
      <c r="B763" s="1144"/>
      <c r="D763" s="1144"/>
      <c r="E763" s="1144"/>
      <c r="F763" s="1145"/>
      <c r="I763" s="1144"/>
      <c r="K763" s="1144"/>
      <c r="L763" s="1144"/>
      <c r="M763" s="1145"/>
      <c r="P763" s="1144"/>
    </row>
    <row r="764" spans="1:16" s="1019" customFormat="1" x14ac:dyDescent="0.25">
      <c r="A764" s="1146"/>
      <c r="B764" s="1144"/>
      <c r="D764" s="1144"/>
      <c r="E764" s="1144"/>
      <c r="F764" s="1145"/>
      <c r="I764" s="1144"/>
      <c r="K764" s="1144"/>
      <c r="L764" s="1144"/>
      <c r="M764" s="1145"/>
      <c r="P764" s="1144"/>
    </row>
    <row r="765" spans="1:16" s="1019" customFormat="1" x14ac:dyDescent="0.25">
      <c r="A765" s="1146"/>
      <c r="B765" s="1144"/>
      <c r="D765" s="1144"/>
      <c r="E765" s="1144"/>
      <c r="F765" s="1145"/>
      <c r="I765" s="1144"/>
      <c r="K765" s="1144"/>
      <c r="L765" s="1144"/>
      <c r="M765" s="1145"/>
      <c r="P765" s="1144"/>
    </row>
    <row r="766" spans="1:16" s="1019" customFormat="1" x14ac:dyDescent="0.25">
      <c r="A766" s="1146"/>
      <c r="B766" s="1144"/>
      <c r="D766" s="1144"/>
      <c r="E766" s="1144"/>
      <c r="F766" s="1145"/>
      <c r="I766" s="1144"/>
      <c r="K766" s="1144"/>
      <c r="L766" s="1144"/>
      <c r="M766" s="1145"/>
      <c r="P766" s="1144"/>
    </row>
    <row r="767" spans="1:16" s="1019" customFormat="1" x14ac:dyDescent="0.25">
      <c r="A767" s="1146"/>
      <c r="B767" s="1144"/>
      <c r="D767" s="1144"/>
      <c r="E767" s="1144"/>
      <c r="F767" s="1145"/>
      <c r="I767" s="1144"/>
      <c r="K767" s="1144"/>
      <c r="L767" s="1144"/>
      <c r="M767" s="1145"/>
      <c r="P767" s="1144"/>
    </row>
    <row r="768" spans="1:16" s="1019" customFormat="1" x14ac:dyDescent="0.25">
      <c r="A768" s="1146"/>
      <c r="B768" s="1144"/>
      <c r="D768" s="1144"/>
      <c r="E768" s="1144"/>
      <c r="F768" s="1145"/>
      <c r="I768" s="1144"/>
      <c r="K768" s="1144"/>
      <c r="L768" s="1144"/>
      <c r="M768" s="1145"/>
      <c r="P768" s="1144"/>
    </row>
    <row r="769" spans="1:16" s="1019" customFormat="1" x14ac:dyDescent="0.25">
      <c r="A769" s="1146"/>
      <c r="B769" s="1144"/>
      <c r="D769" s="1144"/>
      <c r="E769" s="1144"/>
      <c r="F769" s="1145"/>
      <c r="I769" s="1144"/>
      <c r="K769" s="1144"/>
      <c r="L769" s="1144"/>
      <c r="M769" s="1145"/>
      <c r="P769" s="1144"/>
    </row>
    <row r="770" spans="1:16" s="1019" customFormat="1" x14ac:dyDescent="0.25">
      <c r="A770" s="1146"/>
      <c r="B770" s="1144"/>
      <c r="D770" s="1144"/>
      <c r="E770" s="1144"/>
      <c r="F770" s="1145"/>
      <c r="I770" s="1144"/>
      <c r="K770" s="1144"/>
      <c r="L770" s="1144"/>
      <c r="M770" s="1145"/>
      <c r="P770" s="1144"/>
    </row>
    <row r="771" spans="1:16" s="1019" customFormat="1" x14ac:dyDescent="0.25">
      <c r="A771" s="1146"/>
      <c r="B771" s="1144"/>
      <c r="D771" s="1144"/>
      <c r="E771" s="1144"/>
      <c r="F771" s="1145"/>
      <c r="I771" s="1144"/>
      <c r="K771" s="1144"/>
      <c r="L771" s="1144"/>
      <c r="M771" s="1145"/>
      <c r="P771" s="1144"/>
    </row>
    <row r="772" spans="1:16" s="1019" customFormat="1" x14ac:dyDescent="0.25">
      <c r="A772" s="1146"/>
      <c r="B772" s="1144"/>
      <c r="D772" s="1144"/>
      <c r="E772" s="1144"/>
      <c r="F772" s="1145"/>
      <c r="I772" s="1144"/>
      <c r="K772" s="1144"/>
      <c r="L772" s="1144"/>
      <c r="M772" s="1145"/>
      <c r="P772" s="1144"/>
    </row>
    <row r="773" spans="1:16" s="1019" customFormat="1" x14ac:dyDescent="0.25">
      <c r="A773" s="1146"/>
      <c r="B773" s="1144"/>
      <c r="D773" s="1144"/>
      <c r="E773" s="1144"/>
      <c r="F773" s="1145"/>
      <c r="I773" s="1144"/>
      <c r="K773" s="1144"/>
      <c r="L773" s="1144"/>
      <c r="M773" s="1145"/>
      <c r="P773" s="1144"/>
    </row>
    <row r="774" spans="1:16" s="1019" customFormat="1" x14ac:dyDescent="0.25">
      <c r="A774" s="1146"/>
      <c r="B774" s="1144"/>
      <c r="D774" s="1144"/>
      <c r="E774" s="1144"/>
      <c r="F774" s="1145"/>
      <c r="I774" s="1144"/>
      <c r="K774" s="1144"/>
      <c r="L774" s="1144"/>
      <c r="M774" s="1145"/>
      <c r="P774" s="1144"/>
    </row>
    <row r="775" spans="1:16" s="1019" customFormat="1" x14ac:dyDescent="0.25">
      <c r="A775" s="1146"/>
      <c r="B775" s="1144"/>
      <c r="D775" s="1144"/>
      <c r="E775" s="1144"/>
      <c r="F775" s="1145"/>
      <c r="I775" s="1144"/>
      <c r="K775" s="1144"/>
      <c r="L775" s="1144"/>
      <c r="M775" s="1145"/>
      <c r="P775" s="1144"/>
    </row>
    <row r="776" spans="1:16" s="1019" customFormat="1" x14ac:dyDescent="0.25">
      <c r="A776" s="1146"/>
      <c r="B776" s="1144"/>
      <c r="D776" s="1144"/>
      <c r="E776" s="1144"/>
      <c r="F776" s="1145"/>
      <c r="I776" s="1144"/>
      <c r="K776" s="1144"/>
      <c r="L776" s="1144"/>
      <c r="M776" s="1145"/>
      <c r="P776" s="1144"/>
    </row>
    <row r="777" spans="1:16" s="1019" customFormat="1" x14ac:dyDescent="0.25">
      <c r="A777" s="1146"/>
      <c r="B777" s="1144"/>
      <c r="D777" s="1144"/>
      <c r="E777" s="1144"/>
      <c r="F777" s="1145"/>
      <c r="I777" s="1144"/>
      <c r="K777" s="1144"/>
      <c r="L777" s="1144"/>
      <c r="M777" s="1145"/>
      <c r="P777" s="1144"/>
    </row>
    <row r="778" spans="1:16" s="1019" customFormat="1" x14ac:dyDescent="0.25">
      <c r="A778" s="1146"/>
      <c r="B778" s="1144"/>
      <c r="D778" s="1144"/>
      <c r="E778" s="1144"/>
      <c r="F778" s="1145"/>
      <c r="I778" s="1144"/>
      <c r="K778" s="1144"/>
      <c r="L778" s="1144"/>
      <c r="M778" s="1145"/>
      <c r="P778" s="1144"/>
    </row>
    <row r="779" spans="1:16" s="1019" customFormat="1" x14ac:dyDescent="0.25">
      <c r="A779" s="1146"/>
      <c r="B779" s="1144"/>
      <c r="D779" s="1144"/>
      <c r="E779" s="1144"/>
      <c r="F779" s="1145"/>
      <c r="I779" s="1144"/>
      <c r="K779" s="1144"/>
      <c r="L779" s="1144"/>
      <c r="M779" s="1145"/>
      <c r="P779" s="1144"/>
    </row>
    <row r="780" spans="1:16" s="1019" customFormat="1" x14ac:dyDescent="0.25">
      <c r="A780" s="1146"/>
      <c r="B780" s="1144"/>
      <c r="D780" s="1144"/>
      <c r="E780" s="1144"/>
      <c r="F780" s="1145"/>
      <c r="I780" s="1144"/>
      <c r="K780" s="1144"/>
      <c r="L780" s="1144"/>
      <c r="M780" s="1145"/>
      <c r="P780" s="1144"/>
    </row>
    <row r="781" spans="1:16" s="1019" customFormat="1" x14ac:dyDescent="0.25">
      <c r="A781" s="1146"/>
      <c r="B781" s="1144"/>
      <c r="D781" s="1144"/>
      <c r="E781" s="1144"/>
      <c r="F781" s="1145"/>
      <c r="I781" s="1144"/>
      <c r="K781" s="1144"/>
      <c r="L781" s="1144"/>
      <c r="M781" s="1145"/>
      <c r="P781" s="1144"/>
    </row>
    <row r="782" spans="1:16" s="1019" customFormat="1" x14ac:dyDescent="0.25">
      <c r="A782" s="1146"/>
      <c r="B782" s="1144"/>
      <c r="D782" s="1144"/>
      <c r="E782" s="1144"/>
      <c r="F782" s="1145"/>
      <c r="I782" s="1144"/>
      <c r="K782" s="1144"/>
      <c r="L782" s="1144"/>
      <c r="M782" s="1145"/>
      <c r="P782" s="1144"/>
    </row>
    <row r="783" spans="1:16" s="1019" customFormat="1" x14ac:dyDescent="0.25">
      <c r="A783" s="1146"/>
      <c r="B783" s="1144"/>
      <c r="D783" s="1144"/>
      <c r="E783" s="1144"/>
      <c r="F783" s="1145"/>
      <c r="I783" s="1144"/>
      <c r="K783" s="1144"/>
      <c r="L783" s="1144"/>
      <c r="M783" s="1145"/>
      <c r="P783" s="1144"/>
    </row>
    <row r="784" spans="1:16" s="1019" customFormat="1" x14ac:dyDescent="0.25">
      <c r="A784" s="1146"/>
      <c r="B784" s="1144"/>
      <c r="D784" s="1144"/>
      <c r="E784" s="1144"/>
      <c r="F784" s="1145"/>
      <c r="I784" s="1144"/>
      <c r="K784" s="1144"/>
      <c r="L784" s="1144"/>
      <c r="M784" s="1145"/>
      <c r="P784" s="1144"/>
    </row>
    <row r="785" spans="1:16" s="1019" customFormat="1" x14ac:dyDescent="0.25">
      <c r="A785" s="1146"/>
      <c r="B785" s="1144"/>
      <c r="D785" s="1144"/>
      <c r="E785" s="1144"/>
      <c r="F785" s="1145"/>
      <c r="I785" s="1144"/>
      <c r="K785" s="1144"/>
      <c r="L785" s="1144"/>
      <c r="M785" s="1145"/>
      <c r="P785" s="1144"/>
    </row>
    <row r="786" spans="1:16" s="1019" customFormat="1" x14ac:dyDescent="0.25">
      <c r="A786" s="1146"/>
      <c r="B786" s="1144"/>
      <c r="D786" s="1144"/>
      <c r="E786" s="1144"/>
      <c r="F786" s="1145"/>
      <c r="I786" s="1144"/>
      <c r="K786" s="1144"/>
      <c r="L786" s="1144"/>
      <c r="M786" s="1145"/>
      <c r="P786" s="1144"/>
    </row>
    <row r="787" spans="1:16" s="1019" customFormat="1" x14ac:dyDescent="0.25">
      <c r="A787" s="1146"/>
      <c r="B787" s="1144"/>
      <c r="D787" s="1144"/>
      <c r="E787" s="1144"/>
      <c r="F787" s="1145"/>
      <c r="I787" s="1144"/>
      <c r="K787" s="1144"/>
      <c r="L787" s="1144"/>
      <c r="M787" s="1145"/>
      <c r="P787" s="1144"/>
    </row>
    <row r="788" spans="1:16" s="1019" customFormat="1" x14ac:dyDescent="0.25">
      <c r="A788" s="1146"/>
      <c r="B788" s="1144"/>
      <c r="D788" s="1144"/>
      <c r="E788" s="1144"/>
      <c r="F788" s="1145"/>
      <c r="I788" s="1144"/>
      <c r="K788" s="1144"/>
      <c r="L788" s="1144"/>
      <c r="M788" s="1145"/>
      <c r="P788" s="1144"/>
    </row>
    <row r="789" spans="1:16" s="1019" customFormat="1" x14ac:dyDescent="0.25">
      <c r="A789" s="1146"/>
      <c r="B789" s="1144"/>
      <c r="D789" s="1144"/>
      <c r="E789" s="1144"/>
      <c r="F789" s="1145"/>
      <c r="I789" s="1144"/>
      <c r="K789" s="1144"/>
      <c r="L789" s="1144"/>
      <c r="M789" s="1145"/>
      <c r="P789" s="1144"/>
    </row>
    <row r="790" spans="1:16" s="1019" customFormat="1" x14ac:dyDescent="0.25">
      <c r="A790" s="1146"/>
      <c r="B790" s="1144"/>
      <c r="D790" s="1144"/>
      <c r="E790" s="1144"/>
      <c r="F790" s="1145"/>
      <c r="I790" s="1144"/>
      <c r="K790" s="1144"/>
      <c r="L790" s="1144"/>
      <c r="M790" s="1145"/>
      <c r="P790" s="1144"/>
    </row>
    <row r="791" spans="1:16" s="1019" customFormat="1" x14ac:dyDescent="0.25">
      <c r="A791" s="1146"/>
      <c r="B791" s="1144"/>
      <c r="D791" s="1144"/>
      <c r="E791" s="1144"/>
      <c r="F791" s="1145"/>
      <c r="I791" s="1144"/>
      <c r="K791" s="1144"/>
      <c r="L791" s="1144"/>
      <c r="M791" s="1145"/>
      <c r="P791" s="1144"/>
    </row>
    <row r="792" spans="1:16" s="1019" customFormat="1" x14ac:dyDescent="0.25">
      <c r="A792" s="1146"/>
      <c r="B792" s="1144"/>
      <c r="D792" s="1144"/>
      <c r="E792" s="1144"/>
      <c r="F792" s="1145"/>
      <c r="I792" s="1144"/>
      <c r="K792" s="1144"/>
      <c r="L792" s="1144"/>
      <c r="M792" s="1145"/>
      <c r="P792" s="1144"/>
    </row>
    <row r="793" spans="1:16" s="1019" customFormat="1" x14ac:dyDescent="0.25">
      <c r="A793" s="1146"/>
      <c r="B793" s="1144"/>
      <c r="D793" s="1144"/>
      <c r="E793" s="1144"/>
      <c r="F793" s="1145"/>
      <c r="I793" s="1144"/>
      <c r="K793" s="1144"/>
      <c r="L793" s="1144"/>
      <c r="M793" s="1145"/>
      <c r="P793" s="1144"/>
    </row>
    <row r="794" spans="1:16" s="1019" customFormat="1" x14ac:dyDescent="0.25">
      <c r="A794" s="1146"/>
      <c r="B794" s="1144"/>
      <c r="D794" s="1144"/>
      <c r="E794" s="1144"/>
      <c r="F794" s="1145"/>
      <c r="I794" s="1144"/>
      <c r="K794" s="1144"/>
      <c r="L794" s="1144"/>
      <c r="M794" s="1145"/>
      <c r="P794" s="1144"/>
    </row>
    <row r="795" spans="1:16" s="1019" customFormat="1" x14ac:dyDescent="0.25">
      <c r="A795" s="1146"/>
      <c r="B795" s="1144"/>
      <c r="D795" s="1144"/>
      <c r="E795" s="1144"/>
      <c r="F795" s="1145"/>
      <c r="I795" s="1144"/>
      <c r="K795" s="1144"/>
      <c r="L795" s="1144"/>
      <c r="M795" s="1145"/>
      <c r="P795" s="1144"/>
    </row>
    <row r="796" spans="1:16" s="1019" customFormat="1" x14ac:dyDescent="0.25">
      <c r="A796" s="1146"/>
      <c r="B796" s="1144"/>
      <c r="D796" s="1144"/>
      <c r="E796" s="1144"/>
      <c r="F796" s="1145"/>
      <c r="I796" s="1144"/>
      <c r="K796" s="1144"/>
      <c r="L796" s="1144"/>
      <c r="M796" s="1145"/>
      <c r="P796" s="1144"/>
    </row>
    <row r="797" spans="1:16" s="1019" customFormat="1" x14ac:dyDescent="0.25">
      <c r="A797" s="1146"/>
      <c r="B797" s="1144"/>
      <c r="D797" s="1144"/>
      <c r="E797" s="1144"/>
      <c r="F797" s="1145"/>
      <c r="I797" s="1144"/>
      <c r="K797" s="1144"/>
      <c r="L797" s="1144"/>
      <c r="M797" s="1145"/>
      <c r="P797" s="1144"/>
    </row>
    <row r="798" spans="1:16" s="1019" customFormat="1" x14ac:dyDescent="0.25">
      <c r="A798" s="1146"/>
      <c r="B798" s="1144"/>
      <c r="D798" s="1144"/>
      <c r="E798" s="1144"/>
      <c r="F798" s="1145"/>
      <c r="I798" s="1144"/>
      <c r="K798" s="1144"/>
      <c r="L798" s="1144"/>
      <c r="M798" s="1145"/>
      <c r="P798" s="1144"/>
    </row>
    <row r="799" spans="1:16" s="1019" customFormat="1" x14ac:dyDescent="0.25">
      <c r="A799" s="1146"/>
      <c r="B799" s="1144"/>
      <c r="D799" s="1144"/>
      <c r="E799" s="1144"/>
      <c r="F799" s="1145"/>
      <c r="I799" s="1144"/>
      <c r="K799" s="1144"/>
      <c r="L799" s="1144"/>
      <c r="M799" s="1145"/>
      <c r="P799" s="1144"/>
    </row>
    <row r="800" spans="1:16" s="1019" customFormat="1" x14ac:dyDescent="0.25">
      <c r="A800" s="1146"/>
      <c r="B800" s="1144"/>
      <c r="D800" s="1144"/>
      <c r="E800" s="1144"/>
      <c r="F800" s="1145"/>
      <c r="I800" s="1144"/>
      <c r="K800" s="1144"/>
      <c r="L800" s="1144"/>
      <c r="M800" s="1145"/>
      <c r="P800" s="1144"/>
    </row>
    <row r="801" spans="1:16" s="1019" customFormat="1" x14ac:dyDescent="0.25">
      <c r="A801" s="1146"/>
      <c r="B801" s="1144"/>
      <c r="D801" s="1144"/>
      <c r="E801" s="1144"/>
      <c r="F801" s="1145"/>
      <c r="I801" s="1144"/>
      <c r="K801" s="1144"/>
      <c r="L801" s="1144"/>
      <c r="M801" s="1145"/>
      <c r="P801" s="1144"/>
    </row>
    <row r="802" spans="1:16" s="1019" customFormat="1" x14ac:dyDescent="0.25">
      <c r="A802" s="1146"/>
      <c r="B802" s="1144"/>
      <c r="D802" s="1144"/>
      <c r="E802" s="1144"/>
      <c r="F802" s="1145"/>
      <c r="I802" s="1144"/>
      <c r="K802" s="1144"/>
      <c r="L802" s="1144"/>
      <c r="M802" s="1145"/>
      <c r="P802" s="1144"/>
    </row>
    <row r="803" spans="1:16" s="1019" customFormat="1" x14ac:dyDescent="0.25">
      <c r="A803" s="1146"/>
      <c r="B803" s="1144"/>
      <c r="D803" s="1144"/>
      <c r="E803" s="1144"/>
      <c r="F803" s="1145"/>
      <c r="I803" s="1144"/>
      <c r="K803" s="1144"/>
      <c r="L803" s="1144"/>
      <c r="M803" s="1145"/>
      <c r="P803" s="1144"/>
    </row>
    <row r="804" spans="1:16" s="1019" customFormat="1" x14ac:dyDescent="0.25">
      <c r="A804" s="1146"/>
      <c r="B804" s="1144"/>
      <c r="D804" s="1144"/>
      <c r="E804" s="1144"/>
      <c r="F804" s="1145"/>
      <c r="I804" s="1144"/>
      <c r="K804" s="1144"/>
      <c r="L804" s="1144"/>
      <c r="M804" s="1145"/>
      <c r="P804" s="1144"/>
    </row>
    <row r="805" spans="1:16" s="1019" customFormat="1" x14ac:dyDescent="0.25">
      <c r="A805" s="1146"/>
      <c r="B805" s="1144"/>
      <c r="D805" s="1144"/>
      <c r="E805" s="1144"/>
      <c r="F805" s="1145"/>
      <c r="I805" s="1144"/>
      <c r="K805" s="1144"/>
      <c r="L805" s="1144"/>
      <c r="M805" s="1145"/>
      <c r="P805" s="1144"/>
    </row>
    <row r="806" spans="1:16" s="1019" customFormat="1" x14ac:dyDescent="0.25">
      <c r="A806" s="1146"/>
      <c r="B806" s="1144"/>
      <c r="D806" s="1144"/>
      <c r="E806" s="1144"/>
      <c r="F806" s="1145"/>
      <c r="I806" s="1144"/>
      <c r="K806" s="1144"/>
      <c r="L806" s="1144"/>
      <c r="M806" s="1145"/>
      <c r="P806" s="1144"/>
    </row>
    <row r="807" spans="1:16" s="1019" customFormat="1" x14ac:dyDescent="0.25">
      <c r="A807" s="1146"/>
      <c r="B807" s="1144"/>
      <c r="D807" s="1144"/>
      <c r="E807" s="1144"/>
      <c r="F807" s="1145"/>
      <c r="I807" s="1144"/>
      <c r="K807" s="1144"/>
      <c r="L807" s="1144"/>
      <c r="M807" s="1145"/>
      <c r="P807" s="1144"/>
    </row>
    <row r="808" spans="1:16" s="1019" customFormat="1" x14ac:dyDescent="0.25">
      <c r="A808" s="1146"/>
      <c r="B808" s="1144"/>
      <c r="D808" s="1144"/>
      <c r="E808" s="1144"/>
      <c r="F808" s="1145"/>
      <c r="I808" s="1144"/>
      <c r="K808" s="1144"/>
      <c r="L808" s="1144"/>
      <c r="M808" s="1145"/>
      <c r="P808" s="1144"/>
    </row>
    <row r="809" spans="1:16" s="1019" customFormat="1" x14ac:dyDescent="0.25">
      <c r="A809" s="1146"/>
      <c r="B809" s="1144"/>
      <c r="D809" s="1144"/>
      <c r="E809" s="1144"/>
      <c r="F809" s="1145"/>
      <c r="I809" s="1144"/>
      <c r="K809" s="1144"/>
      <c r="L809" s="1144"/>
      <c r="M809" s="1145"/>
      <c r="P809" s="1144"/>
    </row>
    <row r="810" spans="1:16" s="1019" customFormat="1" x14ac:dyDescent="0.25">
      <c r="A810" s="1146"/>
      <c r="B810" s="1144"/>
      <c r="D810" s="1144"/>
      <c r="E810" s="1144"/>
      <c r="F810" s="1145"/>
      <c r="I810" s="1144"/>
      <c r="K810" s="1144"/>
      <c r="L810" s="1144"/>
      <c r="M810" s="1145"/>
      <c r="P810" s="1144"/>
    </row>
    <row r="811" spans="1:16" s="1019" customFormat="1" x14ac:dyDescent="0.25">
      <c r="A811" s="1146"/>
      <c r="B811" s="1144"/>
      <c r="D811" s="1144"/>
      <c r="E811" s="1144"/>
      <c r="F811" s="1145"/>
      <c r="I811" s="1144"/>
      <c r="K811" s="1144"/>
      <c r="L811" s="1144"/>
      <c r="M811" s="1145"/>
      <c r="P811" s="1144"/>
    </row>
    <row r="812" spans="1:16" s="1019" customFormat="1" x14ac:dyDescent="0.25">
      <c r="A812" s="1146"/>
      <c r="B812" s="1144"/>
      <c r="D812" s="1144"/>
      <c r="E812" s="1144"/>
      <c r="F812" s="1145"/>
      <c r="I812" s="1144"/>
      <c r="K812" s="1144"/>
      <c r="L812" s="1144"/>
      <c r="M812" s="1145"/>
      <c r="P812" s="1144"/>
    </row>
    <row r="813" spans="1:16" s="1019" customFormat="1" x14ac:dyDescent="0.25">
      <c r="A813" s="1146"/>
      <c r="B813" s="1144"/>
      <c r="D813" s="1144"/>
      <c r="E813" s="1144"/>
      <c r="F813" s="1145"/>
      <c r="I813" s="1144"/>
      <c r="K813" s="1144"/>
      <c r="L813" s="1144"/>
      <c r="M813" s="1145"/>
      <c r="P813" s="1144"/>
    </row>
    <row r="814" spans="1:16" s="1019" customFormat="1" x14ac:dyDescent="0.25">
      <c r="A814" s="1146"/>
      <c r="B814" s="1144"/>
      <c r="D814" s="1144"/>
      <c r="E814" s="1144"/>
      <c r="F814" s="1145"/>
      <c r="I814" s="1144"/>
      <c r="K814" s="1144"/>
      <c r="L814" s="1144"/>
      <c r="M814" s="1145"/>
      <c r="P814" s="1144"/>
    </row>
    <row r="815" spans="1:16" s="1019" customFormat="1" x14ac:dyDescent="0.25">
      <c r="A815" s="1146"/>
      <c r="B815" s="1144"/>
      <c r="D815" s="1144"/>
      <c r="E815" s="1144"/>
      <c r="F815" s="1145"/>
      <c r="I815" s="1144"/>
      <c r="K815" s="1144"/>
      <c r="L815" s="1144"/>
      <c r="M815" s="1145"/>
      <c r="P815" s="1144"/>
    </row>
    <row r="816" spans="1:16" s="1019" customFormat="1" x14ac:dyDescent="0.25">
      <c r="A816" s="1146"/>
      <c r="B816" s="1144"/>
      <c r="D816" s="1144"/>
      <c r="E816" s="1144"/>
      <c r="F816" s="1145"/>
      <c r="I816" s="1144"/>
      <c r="K816" s="1144"/>
      <c r="L816" s="1144"/>
      <c r="M816" s="1145"/>
      <c r="P816" s="1144"/>
    </row>
    <row r="817" spans="1:16" s="1019" customFormat="1" x14ac:dyDescent="0.25">
      <c r="A817" s="1146"/>
      <c r="B817" s="1144"/>
      <c r="D817" s="1144"/>
      <c r="E817" s="1144"/>
      <c r="F817" s="1145"/>
      <c r="I817" s="1144"/>
      <c r="K817" s="1144"/>
      <c r="L817" s="1144"/>
      <c r="M817" s="1145"/>
      <c r="P817" s="1144"/>
    </row>
    <row r="818" spans="1:16" s="1019" customFormat="1" x14ac:dyDescent="0.25">
      <c r="A818" s="1146"/>
      <c r="B818" s="1144"/>
      <c r="D818" s="1144"/>
      <c r="E818" s="1144"/>
      <c r="F818" s="1145"/>
      <c r="I818" s="1144"/>
      <c r="K818" s="1144"/>
      <c r="L818" s="1144"/>
      <c r="M818" s="1145"/>
      <c r="P818" s="1144"/>
    </row>
    <row r="819" spans="1:16" s="1019" customFormat="1" x14ac:dyDescent="0.25">
      <c r="A819" s="1146"/>
      <c r="B819" s="1144"/>
      <c r="D819" s="1144"/>
      <c r="E819" s="1144"/>
      <c r="F819" s="1145"/>
      <c r="I819" s="1144"/>
      <c r="K819" s="1144"/>
      <c r="L819" s="1144"/>
      <c r="M819" s="1145"/>
      <c r="P819" s="1144"/>
    </row>
    <row r="820" spans="1:16" s="1019" customFormat="1" x14ac:dyDescent="0.25">
      <c r="A820" s="1146"/>
      <c r="B820" s="1144"/>
      <c r="D820" s="1144"/>
      <c r="E820" s="1144"/>
      <c r="F820" s="1145"/>
      <c r="I820" s="1144"/>
      <c r="K820" s="1144"/>
      <c r="L820" s="1144"/>
      <c r="M820" s="1145"/>
      <c r="P820" s="1144"/>
    </row>
    <row r="821" spans="1:16" s="1019" customFormat="1" x14ac:dyDescent="0.25">
      <c r="A821" s="1146"/>
      <c r="B821" s="1144"/>
      <c r="D821" s="1144"/>
      <c r="E821" s="1144"/>
      <c r="F821" s="1145"/>
      <c r="I821" s="1144"/>
      <c r="K821" s="1144"/>
      <c r="L821" s="1144"/>
      <c r="M821" s="1145"/>
      <c r="P821" s="1144"/>
    </row>
    <row r="822" spans="1:16" s="1019" customFormat="1" x14ac:dyDescent="0.25">
      <c r="A822" s="1146"/>
      <c r="B822" s="1144"/>
      <c r="D822" s="1144"/>
      <c r="E822" s="1144"/>
      <c r="F822" s="1145"/>
      <c r="I822" s="1144"/>
      <c r="K822" s="1144"/>
      <c r="L822" s="1144"/>
      <c r="M822" s="1145"/>
      <c r="P822" s="1144"/>
    </row>
    <row r="823" spans="1:16" s="1019" customFormat="1" x14ac:dyDescent="0.25">
      <c r="A823" s="1146"/>
      <c r="B823" s="1144"/>
      <c r="D823" s="1144"/>
      <c r="E823" s="1144"/>
      <c r="F823" s="1145"/>
      <c r="I823" s="1144"/>
      <c r="K823" s="1144"/>
      <c r="L823" s="1144"/>
      <c r="M823" s="1145"/>
      <c r="P823" s="1144"/>
    </row>
    <row r="824" spans="1:16" s="1019" customFormat="1" x14ac:dyDescent="0.25">
      <c r="A824" s="1146"/>
      <c r="B824" s="1144"/>
      <c r="D824" s="1144"/>
      <c r="E824" s="1144"/>
      <c r="F824" s="1145"/>
      <c r="I824" s="1144"/>
      <c r="K824" s="1144"/>
      <c r="L824" s="1144"/>
      <c r="M824" s="1145"/>
      <c r="P824" s="1144"/>
    </row>
    <row r="825" spans="1:16" s="1019" customFormat="1" x14ac:dyDescent="0.25">
      <c r="A825" s="1146"/>
      <c r="B825" s="1144"/>
      <c r="D825" s="1144"/>
      <c r="E825" s="1144"/>
      <c r="F825" s="1145"/>
      <c r="I825" s="1144"/>
      <c r="K825" s="1144"/>
      <c r="L825" s="1144"/>
      <c r="M825" s="1145"/>
      <c r="P825" s="1144"/>
    </row>
    <row r="826" spans="1:16" s="1019" customFormat="1" x14ac:dyDescent="0.25">
      <c r="A826" s="1146"/>
      <c r="B826" s="1144"/>
      <c r="D826" s="1144"/>
      <c r="E826" s="1144"/>
      <c r="F826" s="1145"/>
      <c r="I826" s="1144"/>
      <c r="K826" s="1144"/>
      <c r="L826" s="1144"/>
      <c r="M826" s="1145"/>
      <c r="P826" s="1144"/>
    </row>
    <row r="827" spans="1:16" s="1019" customFormat="1" x14ac:dyDescent="0.25">
      <c r="A827" s="1146"/>
      <c r="B827" s="1144"/>
      <c r="D827" s="1144"/>
      <c r="E827" s="1144"/>
      <c r="F827" s="1145"/>
      <c r="I827" s="1144"/>
      <c r="K827" s="1144"/>
      <c r="L827" s="1144"/>
      <c r="M827" s="1145"/>
      <c r="P827" s="1144"/>
    </row>
    <row r="828" spans="1:16" s="1019" customFormat="1" x14ac:dyDescent="0.25">
      <c r="A828" s="1146"/>
      <c r="B828" s="1144"/>
      <c r="D828" s="1144"/>
      <c r="E828" s="1144"/>
      <c r="F828" s="1145"/>
      <c r="I828" s="1144"/>
      <c r="K828" s="1144"/>
      <c r="L828" s="1144"/>
      <c r="M828" s="1145"/>
      <c r="P828" s="1144"/>
    </row>
    <row r="829" spans="1:16" s="1019" customFormat="1" x14ac:dyDescent="0.25">
      <c r="A829" s="1146"/>
      <c r="B829" s="1144"/>
      <c r="D829" s="1144"/>
      <c r="E829" s="1144"/>
      <c r="F829" s="1145"/>
      <c r="I829" s="1144"/>
      <c r="K829" s="1144"/>
      <c r="L829" s="1144"/>
      <c r="M829" s="1145"/>
      <c r="P829" s="1144"/>
    </row>
    <row r="830" spans="1:16" s="1019" customFormat="1" x14ac:dyDescent="0.25">
      <c r="A830" s="1146"/>
      <c r="B830" s="1144"/>
      <c r="D830" s="1144"/>
      <c r="E830" s="1144"/>
      <c r="F830" s="1145"/>
      <c r="I830" s="1144"/>
      <c r="K830" s="1144"/>
      <c r="L830" s="1144"/>
      <c r="M830" s="1145"/>
      <c r="P830" s="1144"/>
    </row>
    <row r="831" spans="1:16" s="1019" customFormat="1" x14ac:dyDescent="0.25">
      <c r="A831" s="1146"/>
      <c r="B831" s="1144"/>
      <c r="D831" s="1144"/>
      <c r="E831" s="1144"/>
      <c r="F831" s="1145"/>
      <c r="I831" s="1144"/>
      <c r="K831" s="1144"/>
      <c r="L831" s="1144"/>
      <c r="M831" s="1145"/>
      <c r="P831" s="1144"/>
    </row>
    <row r="832" spans="1:16" s="1019" customFormat="1" x14ac:dyDescent="0.25">
      <c r="A832" s="1146"/>
      <c r="B832" s="1144"/>
      <c r="D832" s="1144"/>
      <c r="E832" s="1144"/>
      <c r="F832" s="1145"/>
      <c r="I832" s="1144"/>
      <c r="K832" s="1144"/>
      <c r="L832" s="1144"/>
      <c r="M832" s="1145"/>
      <c r="P832" s="1144"/>
    </row>
    <row r="833" spans="1:16" s="1019" customFormat="1" x14ac:dyDescent="0.25">
      <c r="A833" s="1146"/>
      <c r="B833" s="1144"/>
      <c r="D833" s="1144"/>
      <c r="E833" s="1144"/>
      <c r="F833" s="1145"/>
      <c r="I833" s="1144"/>
      <c r="K833" s="1144"/>
      <c r="L833" s="1144"/>
      <c r="M833" s="1145"/>
      <c r="P833" s="1144"/>
    </row>
    <row r="834" spans="1:16" s="1019" customFormat="1" x14ac:dyDescent="0.25">
      <c r="A834" s="1146"/>
      <c r="B834" s="1144"/>
      <c r="D834" s="1144"/>
      <c r="E834" s="1144"/>
      <c r="F834" s="1145"/>
      <c r="I834" s="1144"/>
      <c r="K834" s="1144"/>
      <c r="L834" s="1144"/>
      <c r="M834" s="1145"/>
      <c r="P834" s="1144"/>
    </row>
    <row r="835" spans="1:16" s="1019" customFormat="1" x14ac:dyDescent="0.25">
      <c r="A835" s="1146"/>
      <c r="B835" s="1144"/>
      <c r="D835" s="1144"/>
      <c r="E835" s="1144"/>
      <c r="F835" s="1145"/>
      <c r="I835" s="1144"/>
      <c r="K835" s="1144"/>
      <c r="L835" s="1144"/>
      <c r="M835" s="1145"/>
      <c r="P835" s="1144"/>
    </row>
    <row r="836" spans="1:16" s="1019" customFormat="1" x14ac:dyDescent="0.25">
      <c r="A836" s="1146"/>
      <c r="B836" s="1144"/>
      <c r="D836" s="1144"/>
      <c r="E836" s="1144"/>
      <c r="F836" s="1145"/>
      <c r="I836" s="1144"/>
      <c r="K836" s="1144"/>
      <c r="L836" s="1144"/>
      <c r="M836" s="1145"/>
      <c r="P836" s="1144"/>
    </row>
    <row r="837" spans="1:16" s="1019" customFormat="1" x14ac:dyDescent="0.25">
      <c r="A837" s="1146"/>
      <c r="B837" s="1144"/>
      <c r="D837" s="1144"/>
      <c r="E837" s="1144"/>
      <c r="F837" s="1145"/>
      <c r="I837" s="1144"/>
      <c r="K837" s="1144"/>
      <c r="L837" s="1144"/>
      <c r="M837" s="1145"/>
      <c r="P837" s="1144"/>
    </row>
    <row r="838" spans="1:16" s="1019" customFormat="1" x14ac:dyDescent="0.25">
      <c r="A838" s="1146"/>
      <c r="B838" s="1144"/>
      <c r="D838" s="1144"/>
      <c r="E838" s="1144"/>
      <c r="F838" s="1145"/>
      <c r="I838" s="1144"/>
      <c r="K838" s="1144"/>
      <c r="L838" s="1144"/>
      <c r="M838" s="1145"/>
      <c r="P838" s="1144"/>
    </row>
    <row r="839" spans="1:16" s="1019" customFormat="1" x14ac:dyDescent="0.25">
      <c r="A839" s="1146"/>
      <c r="B839" s="1144"/>
      <c r="D839" s="1144"/>
      <c r="E839" s="1144"/>
      <c r="F839" s="1145"/>
      <c r="I839" s="1144"/>
      <c r="K839" s="1144"/>
      <c r="L839" s="1144"/>
      <c r="M839" s="1145"/>
      <c r="P839" s="1144"/>
    </row>
    <row r="840" spans="1:16" s="1019" customFormat="1" x14ac:dyDescent="0.25">
      <c r="A840" s="1146"/>
      <c r="B840" s="1144"/>
      <c r="D840" s="1144"/>
      <c r="E840" s="1144"/>
      <c r="F840" s="1145"/>
      <c r="I840" s="1144"/>
      <c r="K840" s="1144"/>
      <c r="L840" s="1144"/>
      <c r="M840" s="1145"/>
      <c r="P840" s="1144"/>
    </row>
    <row r="841" spans="1:16" s="1019" customFormat="1" x14ac:dyDescent="0.25">
      <c r="A841" s="1146"/>
      <c r="B841" s="1144"/>
      <c r="D841" s="1144"/>
      <c r="E841" s="1144"/>
      <c r="F841" s="1145"/>
      <c r="I841" s="1144"/>
      <c r="K841" s="1144"/>
      <c r="L841" s="1144"/>
      <c r="M841" s="1145"/>
      <c r="P841" s="1144"/>
    </row>
    <row r="842" spans="1:16" s="1019" customFormat="1" x14ac:dyDescent="0.25">
      <c r="A842" s="1146"/>
      <c r="B842" s="1144"/>
      <c r="D842" s="1144"/>
      <c r="E842" s="1144"/>
      <c r="F842" s="1145"/>
      <c r="I842" s="1144"/>
      <c r="K842" s="1144"/>
      <c r="L842" s="1144"/>
      <c r="M842" s="1145"/>
      <c r="P842" s="1144"/>
    </row>
    <row r="843" spans="1:16" s="1019" customFormat="1" x14ac:dyDescent="0.25">
      <c r="A843" s="1146"/>
      <c r="B843" s="1144"/>
      <c r="D843" s="1144"/>
      <c r="E843" s="1144"/>
      <c r="F843" s="1145"/>
      <c r="I843" s="1144"/>
      <c r="K843" s="1144"/>
      <c r="L843" s="1144"/>
      <c r="M843" s="1145"/>
      <c r="P843" s="1144"/>
    </row>
    <row r="844" spans="1:16" s="1019" customFormat="1" x14ac:dyDescent="0.25">
      <c r="A844" s="1146"/>
      <c r="B844" s="1144"/>
      <c r="D844" s="1144"/>
      <c r="E844" s="1144"/>
      <c r="F844" s="1145"/>
      <c r="I844" s="1144"/>
      <c r="K844" s="1144"/>
      <c r="L844" s="1144"/>
      <c r="M844" s="1145"/>
      <c r="P844" s="1144"/>
    </row>
    <row r="845" spans="1:16" s="1019" customFormat="1" x14ac:dyDescent="0.25">
      <c r="A845" s="1146"/>
      <c r="B845" s="1144"/>
      <c r="D845" s="1144"/>
      <c r="E845" s="1144"/>
      <c r="F845" s="1145"/>
      <c r="I845" s="1144"/>
      <c r="K845" s="1144"/>
      <c r="L845" s="1144"/>
      <c r="M845" s="1145"/>
      <c r="P845" s="1144"/>
    </row>
    <row r="846" spans="1:16" s="1019" customFormat="1" x14ac:dyDescent="0.25">
      <c r="A846" s="1146"/>
      <c r="B846" s="1144"/>
      <c r="D846" s="1144"/>
      <c r="E846" s="1144"/>
      <c r="F846" s="1145"/>
      <c r="I846" s="1144"/>
      <c r="K846" s="1144"/>
      <c r="L846" s="1144"/>
      <c r="M846" s="1145"/>
      <c r="P846" s="1144"/>
    </row>
    <row r="847" spans="1:16" s="1019" customFormat="1" x14ac:dyDescent="0.25">
      <c r="A847" s="1146"/>
      <c r="B847" s="1144"/>
      <c r="D847" s="1144"/>
      <c r="E847" s="1144"/>
      <c r="F847" s="1145"/>
      <c r="I847" s="1144"/>
      <c r="K847" s="1144"/>
      <c r="L847" s="1144"/>
      <c r="M847" s="1145"/>
      <c r="P847" s="1144"/>
    </row>
    <row r="848" spans="1:16" s="1019" customFormat="1" x14ac:dyDescent="0.25">
      <c r="A848" s="1146"/>
      <c r="B848" s="1144"/>
      <c r="D848" s="1144"/>
      <c r="E848" s="1144"/>
      <c r="F848" s="1145"/>
      <c r="I848" s="1144"/>
      <c r="K848" s="1144"/>
      <c r="L848" s="1144"/>
      <c r="M848" s="1145"/>
      <c r="P848" s="1144"/>
    </row>
    <row r="849" spans="1:16" s="1019" customFormat="1" x14ac:dyDescent="0.25">
      <c r="A849" s="1146"/>
      <c r="B849" s="1144"/>
      <c r="D849" s="1144"/>
      <c r="E849" s="1144"/>
      <c r="F849" s="1145"/>
      <c r="I849" s="1144"/>
      <c r="K849" s="1144"/>
      <c r="L849" s="1144"/>
      <c r="M849" s="1145"/>
      <c r="P849" s="1144"/>
    </row>
    <row r="850" spans="1:16" s="1019" customFormat="1" x14ac:dyDescent="0.25">
      <c r="A850" s="1146"/>
      <c r="B850" s="1144"/>
      <c r="D850" s="1144"/>
      <c r="E850" s="1144"/>
      <c r="F850" s="1145"/>
      <c r="I850" s="1144"/>
      <c r="K850" s="1144"/>
      <c r="L850" s="1144"/>
      <c r="M850" s="1145"/>
      <c r="P850" s="1144"/>
    </row>
    <row r="851" spans="1:16" s="1019" customFormat="1" x14ac:dyDescent="0.25">
      <c r="A851" s="1146"/>
      <c r="B851" s="1144"/>
      <c r="D851" s="1144"/>
      <c r="E851" s="1144"/>
      <c r="F851" s="1145"/>
      <c r="I851" s="1144"/>
      <c r="K851" s="1144"/>
      <c r="L851" s="1144"/>
      <c r="M851" s="1145"/>
      <c r="P851" s="1144"/>
    </row>
    <row r="852" spans="1:16" s="1019" customFormat="1" x14ac:dyDescent="0.25">
      <c r="A852" s="1146"/>
      <c r="B852" s="1144"/>
      <c r="D852" s="1144"/>
      <c r="E852" s="1144"/>
      <c r="F852" s="1145"/>
      <c r="I852" s="1144"/>
      <c r="K852" s="1144"/>
      <c r="L852" s="1144"/>
      <c r="M852" s="1145"/>
      <c r="P852" s="1144"/>
    </row>
    <row r="853" spans="1:16" s="1019" customFormat="1" x14ac:dyDescent="0.25">
      <c r="A853" s="1146"/>
      <c r="B853" s="1144"/>
      <c r="D853" s="1144"/>
      <c r="E853" s="1144"/>
      <c r="F853" s="1145"/>
      <c r="I853" s="1144"/>
      <c r="K853" s="1144"/>
      <c r="L853" s="1144"/>
      <c r="M853" s="1145"/>
      <c r="P853" s="1144"/>
    </row>
    <row r="854" spans="1:16" s="1019" customFormat="1" x14ac:dyDescent="0.25">
      <c r="A854" s="1146"/>
      <c r="B854" s="1144"/>
      <c r="D854" s="1144"/>
      <c r="E854" s="1144"/>
      <c r="F854" s="1145"/>
      <c r="I854" s="1144"/>
      <c r="K854" s="1144"/>
      <c r="L854" s="1144"/>
      <c r="M854" s="1145"/>
      <c r="P854" s="1144"/>
    </row>
    <row r="855" spans="1:16" s="1019" customFormat="1" x14ac:dyDescent="0.25">
      <c r="A855" s="1146"/>
      <c r="B855" s="1144"/>
      <c r="D855" s="1144"/>
      <c r="E855" s="1144"/>
      <c r="F855" s="1145"/>
      <c r="I855" s="1144"/>
      <c r="K855" s="1144"/>
      <c r="L855" s="1144"/>
      <c r="M855" s="1145"/>
      <c r="P855" s="1144"/>
    </row>
    <row r="856" spans="1:16" s="1019" customFormat="1" x14ac:dyDescent="0.25">
      <c r="A856" s="1146"/>
      <c r="B856" s="1144"/>
      <c r="D856" s="1144"/>
      <c r="E856" s="1144"/>
      <c r="F856" s="1145"/>
      <c r="I856" s="1144"/>
      <c r="K856" s="1144"/>
      <c r="L856" s="1144"/>
      <c r="M856" s="1145"/>
      <c r="P856" s="1144"/>
    </row>
    <row r="857" spans="1:16" s="1019" customFormat="1" x14ac:dyDescent="0.25">
      <c r="A857" s="1146"/>
      <c r="B857" s="1144"/>
      <c r="D857" s="1144"/>
      <c r="E857" s="1144"/>
      <c r="F857" s="1145"/>
      <c r="I857" s="1144"/>
      <c r="K857" s="1144"/>
      <c r="L857" s="1144"/>
      <c r="M857" s="1145"/>
      <c r="P857" s="1144"/>
    </row>
    <row r="858" spans="1:16" s="1019" customFormat="1" x14ac:dyDescent="0.25">
      <c r="A858" s="1146"/>
      <c r="B858" s="1144"/>
      <c r="D858" s="1144"/>
      <c r="E858" s="1144"/>
      <c r="F858" s="1145"/>
      <c r="I858" s="1144"/>
      <c r="K858" s="1144"/>
      <c r="L858" s="1144"/>
      <c r="M858" s="1145"/>
      <c r="P858" s="1144"/>
    </row>
    <row r="859" spans="1:16" s="1019" customFormat="1" x14ac:dyDescent="0.25">
      <c r="A859" s="1146"/>
      <c r="B859" s="1144"/>
      <c r="D859" s="1144"/>
      <c r="E859" s="1144"/>
      <c r="F859" s="1145"/>
      <c r="I859" s="1144"/>
      <c r="K859" s="1144"/>
      <c r="L859" s="1144"/>
      <c r="M859" s="1145"/>
      <c r="P859" s="1144"/>
    </row>
    <row r="860" spans="1:16" s="1019" customFormat="1" x14ac:dyDescent="0.25">
      <c r="A860" s="1146"/>
      <c r="B860" s="1144"/>
      <c r="D860" s="1144"/>
      <c r="E860" s="1144"/>
      <c r="F860" s="1145"/>
      <c r="I860" s="1144"/>
      <c r="K860" s="1144"/>
      <c r="L860" s="1144"/>
      <c r="M860" s="1145"/>
      <c r="P860" s="1144"/>
    </row>
    <row r="861" spans="1:16" s="1019" customFormat="1" x14ac:dyDescent="0.25">
      <c r="A861" s="1146"/>
      <c r="B861" s="1144"/>
      <c r="D861" s="1144"/>
      <c r="E861" s="1144"/>
      <c r="F861" s="1145"/>
      <c r="I861" s="1144"/>
      <c r="K861" s="1144"/>
      <c r="L861" s="1144"/>
      <c r="M861" s="1145"/>
      <c r="P861" s="1144"/>
    </row>
    <row r="862" spans="1:16" s="1019" customFormat="1" x14ac:dyDescent="0.25">
      <c r="A862" s="1146"/>
      <c r="B862" s="1144"/>
      <c r="D862" s="1144"/>
      <c r="E862" s="1144"/>
      <c r="F862" s="1145"/>
      <c r="I862" s="1144"/>
      <c r="K862" s="1144"/>
      <c r="L862" s="1144"/>
      <c r="M862" s="1145"/>
      <c r="P862" s="1144"/>
    </row>
    <row r="863" spans="1:16" s="1019" customFormat="1" x14ac:dyDescent="0.25">
      <c r="A863" s="1146"/>
      <c r="B863" s="1144"/>
      <c r="D863" s="1144"/>
      <c r="E863" s="1144"/>
      <c r="F863" s="1145"/>
      <c r="I863" s="1144"/>
      <c r="K863" s="1144"/>
      <c r="L863" s="1144"/>
      <c r="M863" s="1145"/>
      <c r="P863" s="1144"/>
    </row>
    <row r="864" spans="1:16" s="1019" customFormat="1" x14ac:dyDescent="0.25">
      <c r="A864" s="1146"/>
      <c r="B864" s="1144"/>
      <c r="D864" s="1144"/>
      <c r="E864" s="1144"/>
      <c r="F864" s="1145"/>
      <c r="I864" s="1144"/>
      <c r="K864" s="1144"/>
      <c r="L864" s="1144"/>
      <c r="M864" s="1145"/>
      <c r="P864" s="1144"/>
    </row>
    <row r="865" spans="1:16" s="1019" customFormat="1" x14ac:dyDescent="0.25">
      <c r="A865" s="1146"/>
      <c r="B865" s="1144"/>
      <c r="D865" s="1144"/>
      <c r="E865" s="1144"/>
      <c r="F865" s="1145"/>
      <c r="I865" s="1144"/>
      <c r="K865" s="1144"/>
      <c r="L865" s="1144"/>
      <c r="M865" s="1145"/>
      <c r="P865" s="1144"/>
    </row>
    <row r="866" spans="1:16" s="1019" customFormat="1" x14ac:dyDescent="0.25">
      <c r="A866" s="1146"/>
      <c r="B866" s="1144"/>
      <c r="D866" s="1144"/>
      <c r="E866" s="1144"/>
      <c r="F866" s="1145"/>
      <c r="I866" s="1144"/>
      <c r="K866" s="1144"/>
      <c r="L866" s="1144"/>
      <c r="M866" s="1145"/>
      <c r="P866" s="1144"/>
    </row>
    <row r="867" spans="1:16" s="1019" customFormat="1" x14ac:dyDescent="0.25">
      <c r="A867" s="1146"/>
      <c r="B867" s="1144"/>
      <c r="D867" s="1144"/>
      <c r="E867" s="1144"/>
      <c r="F867" s="1145"/>
      <c r="I867" s="1144"/>
      <c r="K867" s="1144"/>
      <c r="L867" s="1144"/>
      <c r="M867" s="1145"/>
      <c r="P867" s="1144"/>
    </row>
    <row r="868" spans="1:16" s="1019" customFormat="1" x14ac:dyDescent="0.25">
      <c r="A868" s="1146"/>
      <c r="B868" s="1144"/>
      <c r="D868" s="1144"/>
      <c r="E868" s="1144"/>
      <c r="F868" s="1145"/>
      <c r="I868" s="1144"/>
      <c r="K868" s="1144"/>
      <c r="L868" s="1144"/>
      <c r="M868" s="1145"/>
      <c r="P868" s="1144"/>
    </row>
    <row r="869" spans="1:16" s="1019" customFormat="1" x14ac:dyDescent="0.25">
      <c r="A869" s="1146"/>
      <c r="B869" s="1144"/>
      <c r="D869" s="1144"/>
      <c r="E869" s="1144"/>
      <c r="F869" s="1145"/>
      <c r="I869" s="1144"/>
      <c r="K869" s="1144"/>
      <c r="L869" s="1144"/>
      <c r="M869" s="1145"/>
      <c r="P869" s="1144"/>
    </row>
    <row r="870" spans="1:16" s="1019" customFormat="1" x14ac:dyDescent="0.25">
      <c r="A870" s="1146"/>
      <c r="B870" s="1144"/>
      <c r="D870" s="1144"/>
      <c r="E870" s="1144"/>
      <c r="F870" s="1145"/>
      <c r="I870" s="1144"/>
      <c r="K870" s="1144"/>
      <c r="L870" s="1144"/>
      <c r="M870" s="1145"/>
      <c r="P870" s="1144"/>
    </row>
    <row r="871" spans="1:16" s="1019" customFormat="1" x14ac:dyDescent="0.25">
      <c r="A871" s="1146"/>
      <c r="B871" s="1144"/>
      <c r="D871" s="1144"/>
      <c r="E871" s="1144"/>
      <c r="F871" s="1145"/>
      <c r="I871" s="1144"/>
      <c r="K871" s="1144"/>
      <c r="L871" s="1144"/>
      <c r="M871" s="1145"/>
      <c r="P871" s="1144"/>
    </row>
    <row r="872" spans="1:16" s="1019" customFormat="1" x14ac:dyDescent="0.25">
      <c r="A872" s="1146"/>
      <c r="B872" s="1144"/>
      <c r="D872" s="1144"/>
      <c r="E872" s="1144"/>
      <c r="F872" s="1145"/>
      <c r="I872" s="1144"/>
      <c r="K872" s="1144"/>
      <c r="L872" s="1144"/>
      <c r="M872" s="1145"/>
      <c r="P872" s="1144"/>
    </row>
    <row r="873" spans="1:16" s="1019" customFormat="1" x14ac:dyDescent="0.25">
      <c r="A873" s="1146"/>
      <c r="B873" s="1144"/>
      <c r="D873" s="1144"/>
      <c r="E873" s="1144"/>
      <c r="F873" s="1145"/>
      <c r="I873" s="1144"/>
      <c r="K873" s="1144"/>
      <c r="L873" s="1144"/>
      <c r="M873" s="1145"/>
      <c r="P873" s="1144"/>
    </row>
    <row r="874" spans="1:16" s="1019" customFormat="1" x14ac:dyDescent="0.25">
      <c r="A874" s="1146"/>
      <c r="B874" s="1144"/>
      <c r="D874" s="1144"/>
      <c r="E874" s="1144"/>
      <c r="F874" s="1145"/>
      <c r="I874" s="1144"/>
      <c r="K874" s="1144"/>
      <c r="L874" s="1144"/>
      <c r="M874" s="1145"/>
      <c r="P874" s="1144"/>
    </row>
    <row r="875" spans="1:16" s="1019" customFormat="1" x14ac:dyDescent="0.25">
      <c r="A875" s="1146"/>
      <c r="B875" s="1144"/>
      <c r="D875" s="1144"/>
      <c r="E875" s="1144"/>
      <c r="F875" s="1145"/>
      <c r="I875" s="1144"/>
      <c r="K875" s="1144"/>
      <c r="L875" s="1144"/>
      <c r="M875" s="1145"/>
      <c r="P875" s="1144"/>
    </row>
    <row r="876" spans="1:16" s="1019" customFormat="1" x14ac:dyDescent="0.25">
      <c r="A876" s="1146"/>
      <c r="B876" s="1144"/>
      <c r="D876" s="1144"/>
      <c r="E876" s="1144"/>
      <c r="F876" s="1145"/>
      <c r="I876" s="1144"/>
      <c r="K876" s="1144"/>
      <c r="L876" s="1144"/>
      <c r="M876" s="1145"/>
      <c r="P876" s="1144"/>
    </row>
    <row r="877" spans="1:16" s="1019" customFormat="1" x14ac:dyDescent="0.25">
      <c r="A877" s="1146"/>
      <c r="B877" s="1144"/>
      <c r="D877" s="1144"/>
      <c r="E877" s="1144"/>
      <c r="F877" s="1145"/>
      <c r="I877" s="1144"/>
      <c r="K877" s="1144"/>
      <c r="L877" s="1144"/>
      <c r="M877" s="1145"/>
      <c r="P877" s="1144"/>
    </row>
    <row r="878" spans="1:16" s="1019" customFormat="1" x14ac:dyDescent="0.25">
      <c r="A878" s="1146"/>
      <c r="B878" s="1144"/>
      <c r="D878" s="1144"/>
      <c r="E878" s="1144"/>
      <c r="F878" s="1145"/>
      <c r="I878" s="1144"/>
      <c r="K878" s="1144"/>
      <c r="L878" s="1144"/>
      <c r="M878" s="1145"/>
      <c r="P878" s="1144"/>
    </row>
    <row r="879" spans="1:16" s="1019" customFormat="1" x14ac:dyDescent="0.25">
      <c r="A879" s="1146"/>
      <c r="B879" s="1144"/>
      <c r="D879" s="1144"/>
      <c r="E879" s="1144"/>
      <c r="F879" s="1145"/>
      <c r="I879" s="1144"/>
      <c r="K879" s="1144"/>
      <c r="L879" s="1144"/>
      <c r="M879" s="1145"/>
      <c r="P879" s="1144"/>
    </row>
    <row r="880" spans="1:16" s="1019" customFormat="1" x14ac:dyDescent="0.25">
      <c r="A880" s="1146"/>
      <c r="B880" s="1144"/>
      <c r="D880" s="1144"/>
      <c r="E880" s="1144"/>
      <c r="F880" s="1145"/>
      <c r="I880" s="1144"/>
      <c r="K880" s="1144"/>
      <c r="L880" s="1144"/>
      <c r="M880" s="1145"/>
      <c r="P880" s="1144"/>
    </row>
    <row r="881" spans="1:16" s="1019" customFormat="1" x14ac:dyDescent="0.25">
      <c r="A881" s="1146"/>
      <c r="B881" s="1144"/>
      <c r="D881" s="1144"/>
      <c r="E881" s="1144"/>
      <c r="F881" s="1145"/>
      <c r="I881" s="1144"/>
      <c r="K881" s="1144"/>
      <c r="L881" s="1144"/>
      <c r="M881" s="1145"/>
      <c r="P881" s="1144"/>
    </row>
    <row r="882" spans="1:16" s="1019" customFormat="1" x14ac:dyDescent="0.25">
      <c r="A882" s="1146"/>
      <c r="B882" s="1144"/>
      <c r="D882" s="1144"/>
      <c r="E882" s="1144"/>
      <c r="F882" s="1145"/>
      <c r="I882" s="1144"/>
      <c r="K882" s="1144"/>
      <c r="L882" s="1144"/>
      <c r="M882" s="1145"/>
      <c r="P882" s="1144"/>
    </row>
    <row r="883" spans="1:16" s="1019" customFormat="1" x14ac:dyDescent="0.25">
      <c r="A883" s="1146"/>
      <c r="B883" s="1144"/>
      <c r="D883" s="1144"/>
      <c r="E883" s="1144"/>
      <c r="F883" s="1145"/>
      <c r="I883" s="1144"/>
      <c r="K883" s="1144"/>
      <c r="L883" s="1144"/>
      <c r="M883" s="1145"/>
      <c r="P883" s="1144"/>
    </row>
    <row r="884" spans="1:16" s="1019" customFormat="1" x14ac:dyDescent="0.25">
      <c r="A884" s="1146"/>
      <c r="B884" s="1144"/>
      <c r="D884" s="1144"/>
      <c r="E884" s="1144"/>
      <c r="F884" s="1145"/>
      <c r="I884" s="1144"/>
      <c r="K884" s="1144"/>
      <c r="L884" s="1144"/>
      <c r="M884" s="1145"/>
      <c r="P884" s="1144"/>
    </row>
    <row r="885" spans="1:16" s="1019" customFormat="1" x14ac:dyDescent="0.25">
      <c r="A885" s="1146"/>
      <c r="B885" s="1144"/>
      <c r="D885" s="1144"/>
      <c r="E885" s="1144"/>
      <c r="F885" s="1145"/>
      <c r="I885" s="1144"/>
      <c r="K885" s="1144"/>
      <c r="L885" s="1144"/>
      <c r="M885" s="1145"/>
      <c r="P885" s="1144"/>
    </row>
    <row r="886" spans="1:16" s="1019" customFormat="1" x14ac:dyDescent="0.25">
      <c r="A886" s="1146"/>
      <c r="B886" s="1144"/>
      <c r="D886" s="1144"/>
      <c r="E886" s="1144"/>
      <c r="F886" s="1145"/>
      <c r="I886" s="1144"/>
      <c r="K886" s="1144"/>
      <c r="L886" s="1144"/>
      <c r="M886" s="1145"/>
      <c r="P886" s="1144"/>
    </row>
    <row r="887" spans="1:16" s="1019" customFormat="1" x14ac:dyDescent="0.25">
      <c r="A887" s="1146"/>
      <c r="B887" s="1144"/>
      <c r="D887" s="1144"/>
      <c r="E887" s="1144"/>
      <c r="F887" s="1145"/>
      <c r="I887" s="1144"/>
      <c r="K887" s="1144"/>
      <c r="L887" s="1144"/>
      <c r="M887" s="1145"/>
      <c r="P887" s="1144"/>
    </row>
    <row r="888" spans="1:16" s="1019" customFormat="1" x14ac:dyDescent="0.25">
      <c r="A888" s="1146"/>
      <c r="B888" s="1144"/>
      <c r="D888" s="1144"/>
      <c r="E888" s="1144"/>
      <c r="F888" s="1145"/>
      <c r="I888" s="1144"/>
      <c r="K888" s="1144"/>
      <c r="L888" s="1144"/>
      <c r="M888" s="1145"/>
      <c r="P888" s="1144"/>
    </row>
    <row r="889" spans="1:16" s="1019" customFormat="1" x14ac:dyDescent="0.25">
      <c r="A889" s="1146"/>
      <c r="B889" s="1144"/>
      <c r="D889" s="1144"/>
      <c r="E889" s="1144"/>
      <c r="F889" s="1145"/>
      <c r="I889" s="1144"/>
      <c r="K889" s="1144"/>
      <c r="L889" s="1144"/>
      <c r="M889" s="1145"/>
      <c r="P889" s="1144"/>
    </row>
    <row r="890" spans="1:16" s="1019" customFormat="1" x14ac:dyDescent="0.25">
      <c r="A890" s="1146"/>
      <c r="B890" s="1144"/>
      <c r="D890" s="1144"/>
      <c r="E890" s="1144"/>
      <c r="F890" s="1145"/>
      <c r="I890" s="1144"/>
      <c r="K890" s="1144"/>
      <c r="L890" s="1144"/>
      <c r="M890" s="1145"/>
      <c r="P890" s="1144"/>
    </row>
    <row r="891" spans="1:16" s="1019" customFormat="1" x14ac:dyDescent="0.25">
      <c r="A891" s="1146"/>
      <c r="B891" s="1144"/>
      <c r="D891" s="1144"/>
      <c r="E891" s="1144"/>
      <c r="F891" s="1145"/>
      <c r="I891" s="1144"/>
      <c r="K891" s="1144"/>
      <c r="L891" s="1144"/>
      <c r="M891" s="1145"/>
      <c r="P891" s="1144"/>
    </row>
    <row r="892" spans="1:16" s="1019" customFormat="1" x14ac:dyDescent="0.25">
      <c r="A892" s="1146"/>
      <c r="B892" s="1144"/>
      <c r="D892" s="1144"/>
      <c r="E892" s="1144"/>
      <c r="F892" s="1145"/>
      <c r="I892" s="1144"/>
      <c r="K892" s="1144"/>
      <c r="L892" s="1144"/>
      <c r="M892" s="1145"/>
      <c r="P892" s="1144"/>
    </row>
    <row r="893" spans="1:16" s="1019" customFormat="1" x14ac:dyDescent="0.25">
      <c r="A893" s="1146"/>
      <c r="B893" s="1144"/>
      <c r="D893" s="1144"/>
      <c r="E893" s="1144"/>
      <c r="F893" s="1145"/>
      <c r="I893" s="1144"/>
      <c r="K893" s="1144"/>
      <c r="L893" s="1144"/>
      <c r="M893" s="1145"/>
      <c r="P893" s="1144"/>
    </row>
    <row r="894" spans="1:16" s="1019" customFormat="1" x14ac:dyDescent="0.25">
      <c r="A894" s="1146"/>
      <c r="B894" s="1144"/>
      <c r="D894" s="1144"/>
      <c r="E894" s="1144"/>
      <c r="F894" s="1145"/>
      <c r="I894" s="1144"/>
      <c r="K894" s="1144"/>
      <c r="L894" s="1144"/>
      <c r="M894" s="1145"/>
      <c r="P894" s="1144"/>
    </row>
    <row r="895" spans="1:16" s="1019" customFormat="1" x14ac:dyDescent="0.25">
      <c r="A895" s="1146"/>
      <c r="B895" s="1144"/>
      <c r="D895" s="1144"/>
      <c r="E895" s="1144"/>
      <c r="F895" s="1145"/>
      <c r="I895" s="1144"/>
      <c r="K895" s="1144"/>
      <c r="L895" s="1144"/>
      <c r="M895" s="1145"/>
      <c r="P895" s="1144"/>
    </row>
    <row r="896" spans="1:16" s="1019" customFormat="1" x14ac:dyDescent="0.25">
      <c r="A896" s="1146"/>
      <c r="B896" s="1144"/>
      <c r="D896" s="1144"/>
      <c r="E896" s="1144"/>
      <c r="F896" s="1145"/>
      <c r="I896" s="1144"/>
      <c r="K896" s="1144"/>
      <c r="L896" s="1144"/>
      <c r="M896" s="1145"/>
      <c r="P896" s="1144"/>
    </row>
    <row r="897" spans="1:16" s="1019" customFormat="1" x14ac:dyDescent="0.25">
      <c r="A897" s="1146"/>
      <c r="B897" s="1144"/>
      <c r="D897" s="1144"/>
      <c r="E897" s="1144"/>
      <c r="F897" s="1145"/>
      <c r="I897" s="1144"/>
      <c r="K897" s="1144"/>
      <c r="L897" s="1144"/>
      <c r="M897" s="1145"/>
      <c r="P897" s="1144"/>
    </row>
    <row r="898" spans="1:16" s="1019" customFormat="1" x14ac:dyDescent="0.25">
      <c r="A898" s="1146"/>
      <c r="B898" s="1144"/>
      <c r="D898" s="1144"/>
      <c r="E898" s="1144"/>
      <c r="F898" s="1145"/>
      <c r="I898" s="1144"/>
      <c r="K898" s="1144"/>
      <c r="L898" s="1144"/>
      <c r="M898" s="1145"/>
      <c r="P898" s="1144"/>
    </row>
    <row r="899" spans="1:16" s="1019" customFormat="1" x14ac:dyDescent="0.25">
      <c r="A899" s="1146"/>
      <c r="B899" s="1144"/>
      <c r="D899" s="1144"/>
      <c r="E899" s="1144"/>
      <c r="F899" s="1145"/>
      <c r="I899" s="1144"/>
      <c r="K899" s="1144"/>
      <c r="L899" s="1144"/>
      <c r="M899" s="1145"/>
      <c r="P899" s="1144"/>
    </row>
    <row r="900" spans="1:16" s="1019" customFormat="1" x14ac:dyDescent="0.25">
      <c r="A900" s="1146"/>
      <c r="B900" s="1144"/>
      <c r="D900" s="1144"/>
      <c r="E900" s="1144"/>
      <c r="F900" s="1145"/>
      <c r="I900" s="1144"/>
      <c r="K900" s="1144"/>
      <c r="L900" s="1144"/>
      <c r="M900" s="1145"/>
      <c r="P900" s="1144"/>
    </row>
    <row r="901" spans="1:16" s="1019" customFormat="1" x14ac:dyDescent="0.25">
      <c r="A901" s="1146"/>
      <c r="B901" s="1144"/>
      <c r="D901" s="1144"/>
      <c r="E901" s="1144"/>
      <c r="F901" s="1145"/>
      <c r="I901" s="1144"/>
      <c r="K901" s="1144"/>
      <c r="L901" s="1144"/>
      <c r="M901" s="1145"/>
      <c r="P901" s="1144"/>
    </row>
    <row r="902" spans="1:16" s="1019" customFormat="1" x14ac:dyDescent="0.25">
      <c r="A902" s="1146"/>
      <c r="B902" s="1144"/>
      <c r="D902" s="1144"/>
      <c r="E902" s="1144"/>
      <c r="F902" s="1145"/>
      <c r="I902" s="1144"/>
      <c r="K902" s="1144"/>
      <c r="L902" s="1144"/>
      <c r="M902" s="1145"/>
      <c r="P902" s="1144"/>
    </row>
    <row r="903" spans="1:16" s="1019" customFormat="1" x14ac:dyDescent="0.25">
      <c r="A903" s="1146"/>
      <c r="B903" s="1144"/>
      <c r="D903" s="1144"/>
      <c r="E903" s="1144"/>
      <c r="F903" s="1145"/>
      <c r="I903" s="1144"/>
      <c r="K903" s="1144"/>
      <c r="L903" s="1144"/>
      <c r="M903" s="1145"/>
      <c r="P903" s="1144"/>
    </row>
    <row r="904" spans="1:16" s="1019" customFormat="1" x14ac:dyDescent="0.25">
      <c r="A904" s="1146"/>
      <c r="B904" s="1144"/>
      <c r="D904" s="1144"/>
      <c r="E904" s="1144"/>
      <c r="F904" s="1145"/>
      <c r="I904" s="1144"/>
      <c r="K904" s="1144"/>
      <c r="L904" s="1144"/>
      <c r="M904" s="1145"/>
      <c r="P904" s="1144"/>
    </row>
    <row r="905" spans="1:16" s="1019" customFormat="1" x14ac:dyDescent="0.25">
      <c r="A905" s="1146"/>
      <c r="B905" s="1144"/>
      <c r="D905" s="1144"/>
      <c r="E905" s="1144"/>
      <c r="F905" s="1145"/>
      <c r="I905" s="1144"/>
      <c r="K905" s="1144"/>
      <c r="L905" s="1144"/>
      <c r="M905" s="1145"/>
      <c r="P905" s="1144"/>
    </row>
    <row r="906" spans="1:16" s="1019" customFormat="1" x14ac:dyDescent="0.25">
      <c r="A906" s="1146"/>
      <c r="B906" s="1144"/>
      <c r="D906" s="1144"/>
      <c r="E906" s="1144"/>
      <c r="F906" s="1145"/>
      <c r="I906" s="1144"/>
      <c r="K906" s="1144"/>
      <c r="L906" s="1144"/>
      <c r="M906" s="1145"/>
      <c r="P906" s="1144"/>
    </row>
    <row r="907" spans="1:16" s="1019" customFormat="1" x14ac:dyDescent="0.25">
      <c r="A907" s="1146"/>
      <c r="B907" s="1144"/>
      <c r="D907" s="1144"/>
      <c r="E907" s="1144"/>
      <c r="F907" s="1145"/>
      <c r="I907" s="1144"/>
      <c r="K907" s="1144"/>
      <c r="L907" s="1144"/>
      <c r="M907" s="1145"/>
      <c r="P907" s="1144"/>
    </row>
    <row r="908" spans="1:16" s="1019" customFormat="1" x14ac:dyDescent="0.25">
      <c r="A908" s="1146"/>
      <c r="B908" s="1144"/>
      <c r="D908" s="1144"/>
      <c r="E908" s="1144"/>
      <c r="F908" s="1145"/>
      <c r="I908" s="1144"/>
      <c r="K908" s="1144"/>
      <c r="L908" s="1144"/>
      <c r="M908" s="1145"/>
      <c r="P908" s="1144"/>
    </row>
    <row r="909" spans="1:16" s="1019" customFormat="1" x14ac:dyDescent="0.25">
      <c r="A909" s="1146"/>
      <c r="B909" s="1144"/>
      <c r="D909" s="1144"/>
      <c r="E909" s="1144"/>
      <c r="F909" s="1145"/>
      <c r="I909" s="1144"/>
      <c r="K909" s="1144"/>
      <c r="L909" s="1144"/>
      <c r="M909" s="1145"/>
      <c r="P909" s="1144"/>
    </row>
    <row r="910" spans="1:16" s="1019" customFormat="1" x14ac:dyDescent="0.25">
      <c r="A910" s="1146"/>
      <c r="B910" s="1144"/>
      <c r="D910" s="1144"/>
      <c r="E910" s="1144"/>
      <c r="F910" s="1145"/>
      <c r="I910" s="1144"/>
      <c r="K910" s="1144"/>
      <c r="L910" s="1144"/>
      <c r="M910" s="1145"/>
      <c r="P910" s="1144"/>
    </row>
    <row r="911" spans="1:16" s="1019" customFormat="1" x14ac:dyDescent="0.25">
      <c r="A911" s="1146"/>
      <c r="B911" s="1144"/>
      <c r="D911" s="1144"/>
      <c r="E911" s="1144"/>
      <c r="F911" s="1145"/>
      <c r="I911" s="1144"/>
      <c r="K911" s="1144"/>
      <c r="L911" s="1144"/>
      <c r="M911" s="1145"/>
      <c r="P911" s="1144"/>
    </row>
    <row r="912" spans="1:16" s="1019" customFormat="1" x14ac:dyDescent="0.25">
      <c r="A912" s="1146"/>
      <c r="B912" s="1144"/>
      <c r="D912" s="1144"/>
      <c r="E912" s="1144"/>
      <c r="F912" s="1145"/>
      <c r="I912" s="1144"/>
      <c r="K912" s="1144"/>
      <c r="L912" s="1144"/>
      <c r="M912" s="1145"/>
      <c r="P912" s="1144"/>
    </row>
    <row r="913" spans="1:16" s="1019" customFormat="1" x14ac:dyDescent="0.25">
      <c r="A913" s="1146"/>
      <c r="B913" s="1144"/>
      <c r="D913" s="1144"/>
      <c r="E913" s="1144"/>
      <c r="F913" s="1145"/>
      <c r="I913" s="1144"/>
      <c r="K913" s="1144"/>
      <c r="L913" s="1144"/>
      <c r="M913" s="1145"/>
      <c r="P913" s="1144"/>
    </row>
    <row r="914" spans="1:16" s="1019" customFormat="1" x14ac:dyDescent="0.25">
      <c r="A914" s="1146"/>
      <c r="B914" s="1144"/>
      <c r="D914" s="1144"/>
      <c r="E914" s="1144"/>
      <c r="F914" s="1145"/>
      <c r="I914" s="1144"/>
      <c r="K914" s="1144"/>
      <c r="L914" s="1144"/>
      <c r="M914" s="1145"/>
      <c r="P914" s="1144"/>
    </row>
    <row r="915" spans="1:16" s="1019" customFormat="1" x14ac:dyDescent="0.25">
      <c r="A915" s="1146"/>
      <c r="B915" s="1144"/>
      <c r="D915" s="1144"/>
      <c r="E915" s="1144"/>
      <c r="F915" s="1145"/>
      <c r="I915" s="1144"/>
      <c r="K915" s="1144"/>
      <c r="L915" s="1144"/>
      <c r="M915" s="1145"/>
      <c r="P915" s="1144"/>
    </row>
    <row r="916" spans="1:16" s="1019" customFormat="1" x14ac:dyDescent="0.25">
      <c r="A916" s="1146"/>
      <c r="B916" s="1144"/>
      <c r="D916" s="1144"/>
      <c r="E916" s="1144"/>
      <c r="F916" s="1145"/>
      <c r="I916" s="1144"/>
      <c r="K916" s="1144"/>
      <c r="L916" s="1144"/>
      <c r="M916" s="1145"/>
      <c r="P916" s="1144"/>
    </row>
    <row r="917" spans="1:16" s="1019" customFormat="1" x14ac:dyDescent="0.25">
      <c r="A917" s="1146"/>
      <c r="B917" s="1144"/>
      <c r="D917" s="1144"/>
      <c r="E917" s="1144"/>
      <c r="F917" s="1145"/>
      <c r="I917" s="1144"/>
      <c r="K917" s="1144"/>
      <c r="L917" s="1144"/>
      <c r="M917" s="1145"/>
      <c r="P917" s="1144"/>
    </row>
    <row r="918" spans="1:16" s="1019" customFormat="1" x14ac:dyDescent="0.25">
      <c r="A918" s="1146"/>
      <c r="B918" s="1144"/>
      <c r="D918" s="1144"/>
      <c r="E918" s="1144"/>
      <c r="F918" s="1145"/>
      <c r="I918" s="1144"/>
      <c r="K918" s="1144"/>
      <c r="L918" s="1144"/>
      <c r="M918" s="1145"/>
      <c r="P918" s="1144"/>
    </row>
    <row r="919" spans="1:16" s="1019" customFormat="1" x14ac:dyDescent="0.25">
      <c r="A919" s="1146"/>
      <c r="B919" s="1144"/>
      <c r="D919" s="1144"/>
      <c r="E919" s="1144"/>
      <c r="F919" s="1145"/>
      <c r="I919" s="1144"/>
      <c r="K919" s="1144"/>
      <c r="L919" s="1144"/>
      <c r="M919" s="1145"/>
      <c r="P919" s="1144"/>
    </row>
    <row r="920" spans="1:16" s="1019" customFormat="1" x14ac:dyDescent="0.25">
      <c r="A920" s="1146"/>
      <c r="B920" s="1144"/>
      <c r="D920" s="1144"/>
      <c r="E920" s="1144"/>
      <c r="F920" s="1145"/>
      <c r="I920" s="1144"/>
      <c r="K920" s="1144"/>
      <c r="L920" s="1144"/>
      <c r="M920" s="1145"/>
      <c r="P920" s="1144"/>
    </row>
    <row r="921" spans="1:16" s="1019" customFormat="1" x14ac:dyDescent="0.25">
      <c r="A921" s="1146"/>
      <c r="B921" s="1144"/>
      <c r="D921" s="1144"/>
      <c r="E921" s="1144"/>
      <c r="F921" s="1145"/>
      <c r="I921" s="1144"/>
      <c r="K921" s="1144"/>
      <c r="L921" s="1144"/>
      <c r="M921" s="1145"/>
      <c r="P921" s="1144"/>
    </row>
    <row r="922" spans="1:16" s="1019" customFormat="1" x14ac:dyDescent="0.25">
      <c r="A922" s="1146"/>
      <c r="B922" s="1144"/>
      <c r="D922" s="1144"/>
      <c r="E922" s="1144"/>
      <c r="F922" s="1145"/>
      <c r="I922" s="1144"/>
      <c r="K922" s="1144"/>
      <c r="L922" s="1144"/>
      <c r="M922" s="1145"/>
      <c r="P922" s="1144"/>
    </row>
    <row r="923" spans="1:16" s="1019" customFormat="1" x14ac:dyDescent="0.25">
      <c r="A923" s="1146"/>
      <c r="B923" s="1144"/>
      <c r="D923" s="1144"/>
      <c r="E923" s="1144"/>
      <c r="F923" s="1145"/>
      <c r="I923" s="1144"/>
      <c r="K923" s="1144"/>
      <c r="L923" s="1144"/>
      <c r="M923" s="1145"/>
      <c r="P923" s="1144"/>
    </row>
    <row r="924" spans="1:16" s="1019" customFormat="1" x14ac:dyDescent="0.25">
      <c r="A924" s="1146"/>
      <c r="B924" s="1144"/>
      <c r="D924" s="1144"/>
      <c r="E924" s="1144"/>
      <c r="F924" s="1145"/>
      <c r="I924" s="1144"/>
      <c r="K924" s="1144"/>
      <c r="L924" s="1144"/>
      <c r="M924" s="1145"/>
      <c r="P924" s="1144"/>
    </row>
    <row r="925" spans="1:16" s="1019" customFormat="1" x14ac:dyDescent="0.25">
      <c r="A925" s="1146"/>
      <c r="B925" s="1144"/>
      <c r="D925" s="1144"/>
      <c r="E925" s="1144"/>
      <c r="F925" s="1145"/>
      <c r="I925" s="1144"/>
      <c r="K925" s="1144"/>
      <c r="L925" s="1144"/>
      <c r="M925" s="1145"/>
      <c r="P925" s="1144"/>
    </row>
    <row r="926" spans="1:16" s="1019" customFormat="1" x14ac:dyDescent="0.25">
      <c r="A926" s="1146"/>
      <c r="B926" s="1144"/>
      <c r="D926" s="1144"/>
      <c r="E926" s="1144"/>
      <c r="F926" s="1145"/>
      <c r="I926" s="1144"/>
      <c r="K926" s="1144"/>
      <c r="L926" s="1144"/>
      <c r="M926" s="1145"/>
      <c r="P926" s="1144"/>
    </row>
    <row r="927" spans="1:16" s="1019" customFormat="1" x14ac:dyDescent="0.25">
      <c r="A927" s="1146"/>
      <c r="B927" s="1144"/>
      <c r="D927" s="1144"/>
      <c r="E927" s="1144"/>
      <c r="F927" s="1145"/>
      <c r="I927" s="1144"/>
      <c r="K927" s="1144"/>
      <c r="L927" s="1144"/>
      <c r="M927" s="1145"/>
      <c r="P927" s="1144"/>
    </row>
    <row r="928" spans="1:16" s="1019" customFormat="1" x14ac:dyDescent="0.25">
      <c r="A928" s="1146"/>
      <c r="B928" s="1144"/>
      <c r="D928" s="1144"/>
      <c r="E928" s="1144"/>
      <c r="F928" s="1145"/>
      <c r="I928" s="1144"/>
      <c r="K928" s="1144"/>
      <c r="L928" s="1144"/>
      <c r="M928" s="1145"/>
      <c r="P928" s="1144"/>
    </row>
    <row r="929" spans="1:16" s="1019" customFormat="1" x14ac:dyDescent="0.25">
      <c r="A929" s="1146"/>
      <c r="B929" s="1144"/>
      <c r="D929" s="1144"/>
      <c r="E929" s="1144"/>
      <c r="F929" s="1145"/>
      <c r="I929" s="1144"/>
      <c r="K929" s="1144"/>
      <c r="L929" s="1144"/>
      <c r="M929" s="1145"/>
      <c r="P929" s="1144"/>
    </row>
    <row r="930" spans="1:16" s="1019" customFormat="1" x14ac:dyDescent="0.25">
      <c r="A930" s="1146"/>
      <c r="B930" s="1144"/>
      <c r="D930" s="1144"/>
      <c r="E930" s="1144"/>
      <c r="F930" s="1145"/>
      <c r="I930" s="1144"/>
      <c r="K930" s="1144"/>
      <c r="L930" s="1144"/>
      <c r="M930" s="1145"/>
      <c r="P930" s="1144"/>
    </row>
    <row r="931" spans="1:16" s="1019" customFormat="1" x14ac:dyDescent="0.25">
      <c r="A931" s="1146"/>
      <c r="B931" s="1144"/>
      <c r="D931" s="1144"/>
      <c r="E931" s="1144"/>
      <c r="F931" s="1145"/>
      <c r="I931" s="1144"/>
      <c r="K931" s="1144"/>
      <c r="L931" s="1144"/>
      <c r="M931" s="1145"/>
      <c r="P931" s="1144"/>
    </row>
    <row r="932" spans="1:16" s="1019" customFormat="1" x14ac:dyDescent="0.25">
      <c r="A932" s="1146"/>
      <c r="B932" s="1144"/>
      <c r="D932" s="1144"/>
      <c r="E932" s="1144"/>
      <c r="F932" s="1145"/>
      <c r="I932" s="1144"/>
      <c r="K932" s="1144"/>
      <c r="L932" s="1144"/>
      <c r="M932" s="1145"/>
      <c r="P932" s="1144"/>
    </row>
    <row r="933" spans="1:16" s="1019" customFormat="1" x14ac:dyDescent="0.25">
      <c r="A933" s="1146"/>
      <c r="B933" s="1144"/>
      <c r="D933" s="1144"/>
      <c r="E933" s="1144"/>
      <c r="F933" s="1145"/>
      <c r="I933" s="1144"/>
      <c r="K933" s="1144"/>
      <c r="L933" s="1144"/>
      <c r="M933" s="1145"/>
      <c r="P933" s="1144"/>
    </row>
    <row r="934" spans="1:16" s="1019" customFormat="1" x14ac:dyDescent="0.25">
      <c r="A934" s="1146"/>
      <c r="B934" s="1144"/>
      <c r="D934" s="1144"/>
      <c r="E934" s="1144"/>
      <c r="F934" s="1145"/>
      <c r="I934" s="1144"/>
      <c r="K934" s="1144"/>
      <c r="L934" s="1144"/>
      <c r="M934" s="1145"/>
      <c r="P934" s="1144"/>
    </row>
    <row r="935" spans="1:16" s="1019" customFormat="1" x14ac:dyDescent="0.25">
      <c r="A935" s="1146"/>
      <c r="B935" s="1144"/>
      <c r="D935" s="1144"/>
      <c r="E935" s="1144"/>
      <c r="F935" s="1145"/>
      <c r="I935" s="1144"/>
      <c r="K935" s="1144"/>
      <c r="L935" s="1144"/>
      <c r="M935" s="1145"/>
      <c r="P935" s="1144"/>
    </row>
    <row r="936" spans="1:16" s="1019" customFormat="1" x14ac:dyDescent="0.25">
      <c r="A936" s="1146"/>
      <c r="B936" s="1144"/>
      <c r="D936" s="1144"/>
      <c r="E936" s="1144"/>
      <c r="F936" s="1145"/>
      <c r="I936" s="1144"/>
      <c r="K936" s="1144"/>
      <c r="L936" s="1144"/>
      <c r="M936" s="1145"/>
      <c r="P936" s="1144"/>
    </row>
    <row r="937" spans="1:16" s="1019" customFormat="1" x14ac:dyDescent="0.25">
      <c r="A937" s="1146"/>
      <c r="B937" s="1144"/>
      <c r="D937" s="1144"/>
      <c r="E937" s="1144"/>
      <c r="F937" s="1145"/>
      <c r="I937" s="1144"/>
      <c r="K937" s="1144"/>
      <c r="L937" s="1144"/>
      <c r="M937" s="1145"/>
      <c r="P937" s="1144"/>
    </row>
    <row r="938" spans="1:16" s="1019" customFormat="1" x14ac:dyDescent="0.25">
      <c r="A938" s="1146"/>
      <c r="B938" s="1144"/>
      <c r="D938" s="1144"/>
      <c r="E938" s="1144"/>
      <c r="F938" s="1145"/>
      <c r="I938" s="1144"/>
      <c r="K938" s="1144"/>
      <c r="L938" s="1144"/>
      <c r="M938" s="1145"/>
      <c r="P938" s="1144"/>
    </row>
    <row r="939" spans="1:16" s="1019" customFormat="1" x14ac:dyDescent="0.25">
      <c r="A939" s="1146"/>
      <c r="B939" s="1144"/>
      <c r="D939" s="1144"/>
      <c r="E939" s="1144"/>
      <c r="F939" s="1145"/>
      <c r="I939" s="1144"/>
      <c r="K939" s="1144"/>
      <c r="L939" s="1144"/>
      <c r="M939" s="1145"/>
      <c r="P939" s="1144"/>
    </row>
    <row r="940" spans="1:16" s="1019" customFormat="1" x14ac:dyDescent="0.25">
      <c r="A940" s="1146"/>
      <c r="B940" s="1144"/>
      <c r="D940" s="1144"/>
      <c r="E940" s="1144"/>
      <c r="F940" s="1145"/>
      <c r="I940" s="1144"/>
      <c r="K940" s="1144"/>
      <c r="L940" s="1144"/>
      <c r="M940" s="1145"/>
      <c r="P940" s="1144"/>
    </row>
    <row r="941" spans="1:16" s="1019" customFormat="1" x14ac:dyDescent="0.25">
      <c r="A941" s="1146"/>
      <c r="B941" s="1144"/>
      <c r="D941" s="1144"/>
      <c r="E941" s="1144"/>
      <c r="F941" s="1145"/>
      <c r="I941" s="1144"/>
      <c r="K941" s="1144"/>
      <c r="L941" s="1144"/>
      <c r="M941" s="1145"/>
      <c r="P941" s="1144"/>
    </row>
    <row r="942" spans="1:16" s="1019" customFormat="1" x14ac:dyDescent="0.25">
      <c r="A942" s="1146"/>
      <c r="B942" s="1144"/>
      <c r="D942" s="1144"/>
      <c r="E942" s="1144"/>
      <c r="F942" s="1145"/>
      <c r="I942" s="1144"/>
      <c r="K942" s="1144"/>
      <c r="L942" s="1144"/>
      <c r="M942" s="1145"/>
      <c r="P942" s="1144"/>
    </row>
    <row r="943" spans="1:16" s="1019" customFormat="1" x14ac:dyDescent="0.25">
      <c r="A943" s="1146"/>
      <c r="B943" s="1144"/>
      <c r="D943" s="1144"/>
      <c r="E943" s="1144"/>
      <c r="F943" s="1145"/>
      <c r="I943" s="1144"/>
      <c r="K943" s="1144"/>
      <c r="L943" s="1144"/>
      <c r="M943" s="1145"/>
      <c r="P943" s="1144"/>
    </row>
    <row r="944" spans="1:16" s="1019" customFormat="1" x14ac:dyDescent="0.25">
      <c r="A944" s="1146"/>
      <c r="B944" s="1144"/>
      <c r="D944" s="1144"/>
      <c r="E944" s="1144"/>
      <c r="F944" s="1145"/>
      <c r="I944" s="1144"/>
      <c r="K944" s="1144"/>
      <c r="L944" s="1144"/>
      <c r="M944" s="1145"/>
      <c r="P944" s="1144"/>
    </row>
    <row r="945" spans="1:16" s="1019" customFormat="1" x14ac:dyDescent="0.25">
      <c r="A945" s="1146"/>
      <c r="B945" s="1144"/>
      <c r="D945" s="1144"/>
      <c r="E945" s="1144"/>
      <c r="F945" s="1145"/>
      <c r="I945" s="1144"/>
      <c r="K945" s="1144"/>
      <c r="L945" s="1144"/>
      <c r="M945" s="1145"/>
      <c r="P945" s="1144"/>
    </row>
    <row r="946" spans="1:16" s="1019" customFormat="1" x14ac:dyDescent="0.25">
      <c r="A946" s="1146"/>
      <c r="B946" s="1144"/>
      <c r="D946" s="1144"/>
      <c r="E946" s="1144"/>
      <c r="F946" s="1145"/>
      <c r="I946" s="1144"/>
      <c r="K946" s="1144"/>
      <c r="L946" s="1144"/>
      <c r="M946" s="1145"/>
      <c r="P946" s="1144"/>
    </row>
    <row r="947" spans="1:16" s="1019" customFormat="1" x14ac:dyDescent="0.25">
      <c r="A947" s="1146"/>
      <c r="B947" s="1144"/>
      <c r="D947" s="1144"/>
      <c r="E947" s="1144"/>
      <c r="F947" s="1145"/>
      <c r="I947" s="1144"/>
      <c r="K947" s="1144"/>
      <c r="L947" s="1144"/>
      <c r="M947" s="1145"/>
      <c r="P947" s="1144"/>
    </row>
    <row r="948" spans="1:16" s="1019" customFormat="1" x14ac:dyDescent="0.25">
      <c r="A948" s="1146"/>
      <c r="B948" s="1144"/>
      <c r="D948" s="1144"/>
      <c r="E948" s="1144"/>
      <c r="F948" s="1145"/>
      <c r="I948" s="1144"/>
      <c r="K948" s="1144"/>
      <c r="L948" s="1144"/>
      <c r="M948" s="1145"/>
      <c r="P948" s="1144"/>
    </row>
    <row r="949" spans="1:16" s="1019" customFormat="1" x14ac:dyDescent="0.25">
      <c r="A949" s="1146"/>
      <c r="B949" s="1144"/>
      <c r="D949" s="1144"/>
      <c r="E949" s="1144"/>
      <c r="F949" s="1145"/>
      <c r="I949" s="1144"/>
      <c r="K949" s="1144"/>
      <c r="L949" s="1144"/>
      <c r="M949" s="1145"/>
      <c r="P949" s="1144"/>
    </row>
    <row r="950" spans="1:16" s="1019" customFormat="1" x14ac:dyDescent="0.25">
      <c r="A950" s="1146"/>
      <c r="B950" s="1144"/>
      <c r="D950" s="1144"/>
      <c r="E950" s="1144"/>
      <c r="F950" s="1145"/>
      <c r="I950" s="1144"/>
      <c r="K950" s="1144"/>
      <c r="L950" s="1144"/>
      <c r="M950" s="1145"/>
      <c r="P950" s="1144"/>
    </row>
    <row r="951" spans="1:16" s="1019" customFormat="1" x14ac:dyDescent="0.25">
      <c r="A951" s="1146"/>
      <c r="B951" s="1144"/>
      <c r="D951" s="1144"/>
      <c r="E951" s="1144"/>
      <c r="F951" s="1145"/>
      <c r="I951" s="1144"/>
      <c r="K951" s="1144"/>
      <c r="L951" s="1144"/>
      <c r="M951" s="1145"/>
      <c r="P951" s="1144"/>
    </row>
    <row r="952" spans="1:16" s="1019" customFormat="1" x14ac:dyDescent="0.25">
      <c r="A952" s="1146"/>
      <c r="B952" s="1144"/>
      <c r="D952" s="1144"/>
      <c r="E952" s="1144"/>
      <c r="F952" s="1145"/>
      <c r="I952" s="1144"/>
      <c r="K952" s="1144"/>
      <c r="L952" s="1144"/>
      <c r="M952" s="1145"/>
      <c r="P952" s="1144"/>
    </row>
    <row r="953" spans="1:16" s="1019" customFormat="1" x14ac:dyDescent="0.25">
      <c r="A953" s="1146"/>
      <c r="B953" s="1144"/>
      <c r="D953" s="1144"/>
      <c r="E953" s="1144"/>
      <c r="F953" s="1145"/>
      <c r="I953" s="1144"/>
      <c r="K953" s="1144"/>
      <c r="L953" s="1144"/>
      <c r="M953" s="1145"/>
      <c r="P953" s="1144"/>
    </row>
    <row r="954" spans="1:16" s="1019" customFormat="1" x14ac:dyDescent="0.25">
      <c r="A954" s="1146"/>
      <c r="B954" s="1144"/>
      <c r="D954" s="1144"/>
      <c r="E954" s="1144"/>
      <c r="F954" s="1145"/>
      <c r="I954" s="1144"/>
      <c r="K954" s="1144"/>
      <c r="L954" s="1144"/>
      <c r="M954" s="1145"/>
      <c r="P954" s="1144"/>
    </row>
    <row r="955" spans="1:16" s="1019" customFormat="1" x14ac:dyDescent="0.25">
      <c r="A955" s="1146"/>
      <c r="B955" s="1144"/>
      <c r="D955" s="1144"/>
      <c r="E955" s="1144"/>
      <c r="F955" s="1145"/>
      <c r="I955" s="1144"/>
      <c r="K955" s="1144"/>
      <c r="L955" s="1144"/>
      <c r="M955" s="1145"/>
      <c r="P955" s="1144"/>
    </row>
    <row r="956" spans="1:16" s="1019" customFormat="1" x14ac:dyDescent="0.25">
      <c r="A956" s="1146"/>
      <c r="B956" s="1144"/>
      <c r="D956" s="1144"/>
      <c r="E956" s="1144"/>
      <c r="F956" s="1145"/>
      <c r="I956" s="1144"/>
      <c r="K956" s="1144"/>
      <c r="L956" s="1144"/>
      <c r="M956" s="1145"/>
      <c r="P956" s="1144"/>
    </row>
    <row r="957" spans="1:16" s="1019" customFormat="1" x14ac:dyDescent="0.25">
      <c r="A957" s="1146"/>
      <c r="B957" s="1144"/>
      <c r="D957" s="1144"/>
      <c r="E957" s="1144"/>
      <c r="F957" s="1145"/>
      <c r="I957" s="1144"/>
      <c r="K957" s="1144"/>
      <c r="L957" s="1144"/>
      <c r="M957" s="1145"/>
      <c r="P957" s="1144"/>
    </row>
    <row r="958" spans="1:16" s="1019" customFormat="1" x14ac:dyDescent="0.25">
      <c r="A958" s="1146"/>
      <c r="B958" s="1144"/>
      <c r="D958" s="1144"/>
      <c r="E958" s="1144"/>
      <c r="F958" s="1145"/>
      <c r="I958" s="1144"/>
      <c r="K958" s="1144"/>
      <c r="L958" s="1144"/>
      <c r="M958" s="1145"/>
      <c r="P958" s="1144"/>
    </row>
    <row r="959" spans="1:16" s="1019" customFormat="1" x14ac:dyDescent="0.25">
      <c r="A959" s="1146"/>
      <c r="B959" s="1144"/>
      <c r="D959" s="1144"/>
      <c r="E959" s="1144"/>
      <c r="F959" s="1145"/>
      <c r="I959" s="1144"/>
      <c r="K959" s="1144"/>
      <c r="L959" s="1144"/>
      <c r="M959" s="1145"/>
      <c r="P959" s="1144"/>
    </row>
    <row r="960" spans="1:16" s="1019" customFormat="1" x14ac:dyDescent="0.25">
      <c r="A960" s="1146"/>
      <c r="B960" s="1144"/>
      <c r="D960" s="1144"/>
      <c r="E960" s="1144"/>
      <c r="F960" s="1145"/>
      <c r="I960" s="1144"/>
      <c r="K960" s="1144"/>
      <c r="L960" s="1144"/>
      <c r="M960" s="1145"/>
      <c r="P960" s="1144"/>
    </row>
    <row r="961" spans="1:16" s="1019" customFormat="1" x14ac:dyDescent="0.25">
      <c r="A961" s="1146"/>
      <c r="B961" s="1144"/>
      <c r="D961" s="1144"/>
      <c r="E961" s="1144"/>
      <c r="F961" s="1145"/>
      <c r="I961" s="1144"/>
      <c r="K961" s="1144"/>
      <c r="L961" s="1144"/>
      <c r="M961" s="1145"/>
      <c r="P961" s="1144"/>
    </row>
    <row r="962" spans="1:16" s="1019" customFormat="1" x14ac:dyDescent="0.25">
      <c r="A962" s="1146"/>
      <c r="B962" s="1144"/>
      <c r="D962" s="1144"/>
      <c r="E962" s="1144"/>
      <c r="F962" s="1145"/>
      <c r="I962" s="1144"/>
      <c r="K962" s="1144"/>
      <c r="L962" s="1144"/>
      <c r="M962" s="1145"/>
      <c r="P962" s="1144"/>
    </row>
    <row r="963" spans="1:16" s="1019" customFormat="1" x14ac:dyDescent="0.25">
      <c r="A963" s="1146"/>
      <c r="B963" s="1144"/>
      <c r="D963" s="1144"/>
      <c r="E963" s="1144"/>
      <c r="F963" s="1145"/>
      <c r="I963" s="1144"/>
      <c r="K963" s="1144"/>
      <c r="L963" s="1144"/>
      <c r="M963" s="1145"/>
      <c r="P963" s="1144"/>
    </row>
  </sheetData>
  <mergeCells count="8">
    <mergeCell ref="A1:I1"/>
    <mergeCell ref="A3:I3"/>
    <mergeCell ref="A2:I2"/>
    <mergeCell ref="N7:O7"/>
    <mergeCell ref="C51:C53"/>
    <mergeCell ref="A100:C100"/>
    <mergeCell ref="A4:H4"/>
    <mergeCell ref="G7:H7"/>
  </mergeCells>
  <phoneticPr fontId="9" type="noConversion"/>
  <pageMargins left="1.1811023622047245" right="0.15748031496062992" top="0.98425196850393704" bottom="0.19685039370078741" header="0.31496062992125984" footer="0.31496062992125984"/>
  <pageSetup paperSize="256" scale="87" orientation="landscape" horizontalDpi="4294967293" verticalDpi="4294967293" r:id="rId1"/>
  <rowBreaks count="2" manualBreakCount="2">
    <brk id="38" max="8" man="1"/>
    <brk id="70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7"/>
  <sheetViews>
    <sheetView view="pageBreakPreview" zoomScale="90" zoomScaleNormal="90" zoomScaleSheetLayoutView="90" workbookViewId="0">
      <selection activeCell="I10" sqref="I10"/>
    </sheetView>
  </sheetViews>
  <sheetFormatPr defaultRowHeight="12.75" x14ac:dyDescent="0.2"/>
  <cols>
    <col min="1" max="1" width="3.28515625" style="926" customWidth="1"/>
    <col min="2" max="2" width="53.28515625" style="924" customWidth="1"/>
    <col min="3" max="3" width="10" style="926" customWidth="1"/>
    <col min="4" max="4" width="12.140625" style="926" customWidth="1"/>
    <col min="5" max="5" width="7" style="926" customWidth="1"/>
    <col min="6" max="6" width="10.7109375" style="926" customWidth="1"/>
    <col min="7" max="7" width="10.140625" style="926" bestFit="1" customWidth="1"/>
    <col min="8" max="8" width="12.28515625" style="926" customWidth="1"/>
    <col min="9" max="9" width="10.42578125" style="926" customWidth="1"/>
    <col min="10" max="10" width="9.85546875" style="926" customWidth="1"/>
    <col min="11" max="11" width="10.5703125" style="926" customWidth="1"/>
    <col min="12" max="12" width="9.140625" style="924"/>
    <col min="13" max="13" width="10.140625" style="924" customWidth="1"/>
    <col min="14" max="15" width="9.140625" style="924"/>
    <col min="16" max="16" width="53.5703125" style="924" bestFit="1" customWidth="1"/>
    <col min="17" max="16384" width="9.140625" style="924"/>
  </cols>
  <sheetData>
    <row r="1" spans="1:17" s="1015" customFormat="1" ht="18.75" x14ac:dyDescent="0.3">
      <c r="A1" s="2048" t="s">
        <v>1908</v>
      </c>
      <c r="B1" s="2048"/>
      <c r="C1" s="2048"/>
      <c r="D1" s="2048"/>
      <c r="E1" s="2048"/>
      <c r="F1" s="2048"/>
      <c r="G1" s="2048"/>
      <c r="H1" s="2048"/>
      <c r="I1" s="2048"/>
      <c r="J1" s="2048"/>
      <c r="K1" s="2048"/>
      <c r="L1" s="2048"/>
    </row>
    <row r="2" spans="1:17" s="1015" customFormat="1" ht="18.75" x14ac:dyDescent="0.3">
      <c r="A2" s="2048" t="s">
        <v>449</v>
      </c>
      <c r="B2" s="2048"/>
      <c r="C2" s="2048"/>
      <c r="D2" s="2048"/>
      <c r="E2" s="2048"/>
      <c r="F2" s="2048"/>
      <c r="G2" s="2048"/>
      <c r="H2" s="2048"/>
      <c r="I2" s="2048"/>
      <c r="J2" s="2048"/>
      <c r="K2" s="2048"/>
      <c r="L2" s="2048"/>
    </row>
    <row r="4" spans="1:17" ht="15" customHeight="1" x14ac:dyDescent="0.2">
      <c r="A4" s="2046" t="s">
        <v>1261</v>
      </c>
      <c r="B4" s="2045" t="s">
        <v>1448</v>
      </c>
      <c r="C4" s="2044" t="s">
        <v>1449</v>
      </c>
      <c r="D4" s="2044"/>
      <c r="E4" s="2044"/>
      <c r="F4" s="2044"/>
      <c r="G4" s="2044"/>
      <c r="H4" s="2044"/>
      <c r="I4" s="2044"/>
      <c r="J4" s="2044"/>
      <c r="K4" s="2044"/>
      <c r="L4" s="2045" t="s">
        <v>1447</v>
      </c>
      <c r="M4" s="2051" t="s">
        <v>1872</v>
      </c>
      <c r="O4" s="2046" t="s">
        <v>1261</v>
      </c>
      <c r="P4" s="2045" t="s">
        <v>1448</v>
      </c>
      <c r="Q4" s="2046" t="s">
        <v>1447</v>
      </c>
    </row>
    <row r="5" spans="1:17" ht="34.5" customHeight="1" x14ac:dyDescent="0.2">
      <c r="A5" s="2047"/>
      <c r="B5" s="2045"/>
      <c r="C5" s="1970" t="s">
        <v>745</v>
      </c>
      <c r="D5" s="1970" t="s">
        <v>1886</v>
      </c>
      <c r="E5" s="1970" t="s">
        <v>1359</v>
      </c>
      <c r="F5" s="1970" t="s">
        <v>1360</v>
      </c>
      <c r="G5" s="1970" t="s">
        <v>758</v>
      </c>
      <c r="H5" s="1970" t="s">
        <v>1361</v>
      </c>
      <c r="I5" s="1970" t="s">
        <v>1362</v>
      </c>
      <c r="J5" s="1970" t="s">
        <v>1358</v>
      </c>
      <c r="K5" s="1970" t="s">
        <v>1363</v>
      </c>
      <c r="L5" s="2045"/>
      <c r="M5" s="2051"/>
      <c r="O5" s="2047"/>
      <c r="P5" s="2045"/>
      <c r="Q5" s="2047"/>
    </row>
    <row r="6" spans="1:17" ht="15" customHeight="1" x14ac:dyDescent="0.2">
      <c r="A6" s="927">
        <v>1</v>
      </c>
      <c r="B6" s="928" t="s">
        <v>1365</v>
      </c>
      <c r="C6" s="1977">
        <f>'Sungai Raya_OK Print'!P10</f>
        <v>87</v>
      </c>
      <c r="D6" s="1977">
        <f>'Rasau Jaya_OK'!Q11</f>
        <v>102</v>
      </c>
      <c r="E6" s="1976">
        <v>0</v>
      </c>
      <c r="F6" s="1976">
        <f>'Terentang_OK Print'!P10</f>
        <v>8</v>
      </c>
      <c r="G6" s="1976">
        <f>'Ambawang_OK Print'!P11</f>
        <v>31</v>
      </c>
      <c r="H6" s="1976">
        <v>0</v>
      </c>
      <c r="I6" s="1976">
        <f>'Batu Ampar_OK Print'!P10</f>
        <v>26</v>
      </c>
      <c r="J6" s="1976">
        <f>'Sungai Kakap_OK Print'!P12</f>
        <v>41</v>
      </c>
      <c r="K6" s="1976">
        <f>'Teluk Pakedai_OK Print'!P10</f>
        <v>21</v>
      </c>
      <c r="L6" s="1946">
        <f>SUM(C6:K6)</f>
        <v>316</v>
      </c>
      <c r="M6" s="1886">
        <f>(L6/L24)*100</f>
        <v>65.154639175257728</v>
      </c>
      <c r="O6" s="927">
        <v>1</v>
      </c>
      <c r="P6" s="928" t="s">
        <v>1365</v>
      </c>
      <c r="Q6" s="1014">
        <f>L6</f>
        <v>316</v>
      </c>
    </row>
    <row r="7" spans="1:17" ht="15" customHeight="1" x14ac:dyDescent="0.2">
      <c r="A7" s="927">
        <v>2</v>
      </c>
      <c r="B7" s="929" t="s">
        <v>1366</v>
      </c>
      <c r="C7" s="1977">
        <f>'Sungai Raya_OK Print'!P130</f>
        <v>7</v>
      </c>
      <c r="D7" s="1977">
        <f>'Rasau Jaya_OK'!Q137</f>
        <v>6</v>
      </c>
      <c r="E7" s="1976">
        <v>0</v>
      </c>
      <c r="F7" s="1976">
        <v>0</v>
      </c>
      <c r="G7" s="1976">
        <f>'Ambawang_OK Print'!P51</f>
        <v>4</v>
      </c>
      <c r="H7" s="1977">
        <v>0</v>
      </c>
      <c r="I7" s="1976">
        <f>'Batu Ampar_OK Print'!P41</f>
        <v>3</v>
      </c>
      <c r="J7" s="1977">
        <v>0</v>
      </c>
      <c r="K7" s="1976">
        <v>0</v>
      </c>
      <c r="L7" s="1946">
        <f t="shared" ref="L7:L23" si="0">SUM(C7:K7)</f>
        <v>20</v>
      </c>
      <c r="M7" s="1886">
        <f>(L7/L24)*100</f>
        <v>4.1237113402061851</v>
      </c>
      <c r="O7" s="927">
        <v>2</v>
      </c>
      <c r="P7" s="929" t="s">
        <v>1366</v>
      </c>
      <c r="Q7" s="1014">
        <f t="shared" ref="Q7:Q23" si="1">L7</f>
        <v>20</v>
      </c>
    </row>
    <row r="8" spans="1:17" ht="15" customHeight="1" x14ac:dyDescent="0.2">
      <c r="A8" s="927">
        <v>3</v>
      </c>
      <c r="B8" s="929" t="s">
        <v>1367</v>
      </c>
      <c r="C8" s="1977">
        <v>0</v>
      </c>
      <c r="D8" s="1977">
        <v>0</v>
      </c>
      <c r="E8" s="1976">
        <f>'Kubu OK Print'!P11</f>
        <v>2</v>
      </c>
      <c r="F8" s="1976">
        <v>0</v>
      </c>
      <c r="G8" s="1976">
        <v>0</v>
      </c>
      <c r="H8" s="1977">
        <v>0</v>
      </c>
      <c r="I8" s="1976">
        <v>0</v>
      </c>
      <c r="J8" s="1977">
        <v>0</v>
      </c>
      <c r="K8" s="1976">
        <v>0</v>
      </c>
      <c r="L8" s="1946">
        <f t="shared" si="0"/>
        <v>2</v>
      </c>
      <c r="M8" s="1886">
        <f>(L8/L24)*100</f>
        <v>0.41237113402061859</v>
      </c>
      <c r="O8" s="927">
        <v>3</v>
      </c>
      <c r="P8" s="929" t="s">
        <v>1367</v>
      </c>
      <c r="Q8" s="1014">
        <f t="shared" si="1"/>
        <v>2</v>
      </c>
    </row>
    <row r="9" spans="1:17" ht="15" customHeight="1" x14ac:dyDescent="0.2">
      <c r="A9" s="927">
        <v>4</v>
      </c>
      <c r="B9" s="929" t="s">
        <v>1905</v>
      </c>
      <c r="C9" s="1977">
        <f>'Sungai Raya_OK Print'!P145</f>
        <v>1</v>
      </c>
      <c r="D9" s="1977">
        <f>'Rasau Jaya_OK'!Q145</f>
        <v>0</v>
      </c>
      <c r="E9" s="1971">
        <v>0</v>
      </c>
      <c r="F9" s="1971">
        <v>0</v>
      </c>
      <c r="G9" s="1971">
        <v>0</v>
      </c>
      <c r="H9" s="1971">
        <v>0</v>
      </c>
      <c r="I9" s="1971">
        <v>0</v>
      </c>
      <c r="J9" s="1971">
        <v>0</v>
      </c>
      <c r="K9" s="1971">
        <v>0</v>
      </c>
      <c r="L9" s="1946">
        <f t="shared" si="0"/>
        <v>1</v>
      </c>
      <c r="M9" s="1886">
        <f>(L9/L24)*100</f>
        <v>0.2061855670103093</v>
      </c>
      <c r="O9" s="927">
        <v>4</v>
      </c>
      <c r="P9" s="929" t="s">
        <v>1905</v>
      </c>
      <c r="Q9" s="1014">
        <f t="shared" si="1"/>
        <v>1</v>
      </c>
    </row>
    <row r="10" spans="1:17" ht="15" customHeight="1" x14ac:dyDescent="0.2">
      <c r="A10" s="927">
        <v>5</v>
      </c>
      <c r="B10" s="929" t="s">
        <v>1368</v>
      </c>
      <c r="C10" s="1977">
        <v>0</v>
      </c>
      <c r="D10" s="1977">
        <f>'Rasau Jaya_OK'!Q146</f>
        <v>7</v>
      </c>
      <c r="E10" s="1976">
        <v>0</v>
      </c>
      <c r="F10" s="1976">
        <v>0</v>
      </c>
      <c r="G10" s="1976">
        <f>'Ambawang_OK Print'!P58</f>
        <v>1</v>
      </c>
      <c r="H10" s="1977">
        <v>0</v>
      </c>
      <c r="I10" s="1976">
        <v>0</v>
      </c>
      <c r="J10" s="1977">
        <v>0</v>
      </c>
      <c r="K10" s="1976">
        <f>'Teluk Pakedai_OK Print'!P38</f>
        <v>3</v>
      </c>
      <c r="L10" s="1946">
        <f t="shared" si="0"/>
        <v>11</v>
      </c>
      <c r="M10" s="1886">
        <f>(L10/L24)*100</f>
        <v>2.268041237113402</v>
      </c>
      <c r="O10" s="927">
        <v>5</v>
      </c>
      <c r="P10" s="929" t="s">
        <v>1368</v>
      </c>
      <c r="Q10" s="1014">
        <f t="shared" si="1"/>
        <v>11</v>
      </c>
    </row>
    <row r="11" spans="1:17" ht="15" customHeight="1" x14ac:dyDescent="0.2">
      <c r="A11" s="927">
        <v>6</v>
      </c>
      <c r="B11" s="929" t="s">
        <v>1369</v>
      </c>
      <c r="C11" s="1977">
        <v>0</v>
      </c>
      <c r="D11" s="1977">
        <v>0</v>
      </c>
      <c r="E11" s="1976">
        <v>0</v>
      </c>
      <c r="F11" s="1976">
        <v>0</v>
      </c>
      <c r="G11" s="1976">
        <f>'Ambawang_OK Print'!P62</f>
        <v>1</v>
      </c>
      <c r="H11" s="1977">
        <v>0</v>
      </c>
      <c r="I11" s="1976">
        <v>0</v>
      </c>
      <c r="J11" s="1977">
        <v>0</v>
      </c>
      <c r="K11" s="1976">
        <v>0</v>
      </c>
      <c r="L11" s="1946">
        <f t="shared" si="0"/>
        <v>1</v>
      </c>
      <c r="M11" s="1886">
        <f>(L11/L24)*100</f>
        <v>0.2061855670103093</v>
      </c>
      <c r="O11" s="927">
        <v>6</v>
      </c>
      <c r="P11" s="929" t="s">
        <v>1369</v>
      </c>
      <c r="Q11" s="1014">
        <f t="shared" si="1"/>
        <v>1</v>
      </c>
    </row>
    <row r="12" spans="1:17" ht="30" customHeight="1" x14ac:dyDescent="0.2">
      <c r="A12" s="927">
        <v>7</v>
      </c>
      <c r="B12" s="1743" t="s">
        <v>1370</v>
      </c>
      <c r="C12" s="1978">
        <f>'Sungai Raya_OK Print'!P149</f>
        <v>6</v>
      </c>
      <c r="D12" s="1978">
        <f>'Rasau Jaya_OK'!Q156</f>
        <v>6</v>
      </c>
      <c r="E12" s="1976">
        <f>'Kubu OK Print'!P16</f>
        <v>1</v>
      </c>
      <c r="F12" s="1976">
        <v>0</v>
      </c>
      <c r="G12" s="1976">
        <f>'Ambawang_OK Print'!P66</f>
        <v>33</v>
      </c>
      <c r="H12" s="1978">
        <f>KMB!P11</f>
        <v>6</v>
      </c>
      <c r="I12" s="1976">
        <v>0</v>
      </c>
      <c r="J12" s="1978">
        <v>0</v>
      </c>
      <c r="K12" s="1976">
        <v>0</v>
      </c>
      <c r="L12" s="1947">
        <f t="shared" si="0"/>
        <v>52</v>
      </c>
      <c r="M12" s="929">
        <f>(L12/L24)*100</f>
        <v>10.721649484536082</v>
      </c>
      <c r="O12" s="927">
        <v>7</v>
      </c>
      <c r="P12" s="1743" t="s">
        <v>1370</v>
      </c>
      <c r="Q12" s="1014">
        <f t="shared" si="1"/>
        <v>52</v>
      </c>
    </row>
    <row r="13" spans="1:17" ht="15" customHeight="1" x14ac:dyDescent="0.2">
      <c r="A13" s="927">
        <v>8</v>
      </c>
      <c r="B13" s="930" t="s">
        <v>1371</v>
      </c>
      <c r="C13" s="1977">
        <f>'Sungai Raya_OK Print'!P158</f>
        <v>9</v>
      </c>
      <c r="D13" s="1977">
        <v>0</v>
      </c>
      <c r="E13" s="1976">
        <v>0</v>
      </c>
      <c r="F13" s="1976">
        <v>0</v>
      </c>
      <c r="G13" s="1976">
        <v>0</v>
      </c>
      <c r="H13" s="1977">
        <v>0</v>
      </c>
      <c r="I13" s="1976">
        <v>0</v>
      </c>
      <c r="J13" s="1977">
        <v>0</v>
      </c>
      <c r="K13" s="1976">
        <v>0</v>
      </c>
      <c r="L13" s="1946">
        <f t="shared" si="0"/>
        <v>9</v>
      </c>
      <c r="M13" s="1886">
        <f>(L13/L24)*100</f>
        <v>1.8556701030927836</v>
      </c>
      <c r="O13" s="927">
        <v>8</v>
      </c>
      <c r="P13" s="930" t="s">
        <v>1371</v>
      </c>
      <c r="Q13" s="1014">
        <f t="shared" si="1"/>
        <v>9</v>
      </c>
    </row>
    <row r="14" spans="1:17" ht="15" customHeight="1" x14ac:dyDescent="0.2">
      <c r="A14" s="927">
        <v>9</v>
      </c>
      <c r="B14" s="929" t="s">
        <v>1372</v>
      </c>
      <c r="C14" s="1977">
        <v>0</v>
      </c>
      <c r="D14" s="1977">
        <v>0</v>
      </c>
      <c r="E14" s="1976">
        <v>0</v>
      </c>
      <c r="F14" s="1976">
        <v>0</v>
      </c>
      <c r="G14" s="1976">
        <v>0</v>
      </c>
      <c r="H14" s="1977">
        <v>0</v>
      </c>
      <c r="I14" s="1976">
        <v>0</v>
      </c>
      <c r="J14" s="1977">
        <f>'Sungai Kakap_OK Print'!P72</f>
        <v>2</v>
      </c>
      <c r="K14" s="1976">
        <v>0</v>
      </c>
      <c r="L14" s="1946">
        <f t="shared" si="0"/>
        <v>2</v>
      </c>
      <c r="M14" s="1886">
        <f>(L14/L24)*100</f>
        <v>0.41237113402061859</v>
      </c>
      <c r="O14" s="927">
        <v>9</v>
      </c>
      <c r="P14" s="929" t="s">
        <v>1372</v>
      </c>
      <c r="Q14" s="1014">
        <f t="shared" si="1"/>
        <v>2</v>
      </c>
    </row>
    <row r="15" spans="1:17" ht="15" customHeight="1" x14ac:dyDescent="0.2">
      <c r="A15" s="927">
        <v>10</v>
      </c>
      <c r="B15" s="1895" t="s">
        <v>1878</v>
      </c>
      <c r="C15" s="1977">
        <v>0</v>
      </c>
      <c r="D15" s="1977">
        <v>0</v>
      </c>
      <c r="E15" s="1976">
        <v>0</v>
      </c>
      <c r="F15" s="1976">
        <v>0</v>
      </c>
      <c r="G15" s="1976">
        <f>'Ambawang_OK Print'!P108</f>
        <v>2</v>
      </c>
      <c r="H15" s="1977">
        <v>0</v>
      </c>
      <c r="I15" s="1976">
        <v>0</v>
      </c>
      <c r="J15" s="1977">
        <v>0</v>
      </c>
      <c r="K15" s="1976">
        <v>0</v>
      </c>
      <c r="L15" s="1946">
        <f t="shared" si="0"/>
        <v>2</v>
      </c>
      <c r="M15" s="1886">
        <f>(L15/L24)*100</f>
        <v>0.41237113402061859</v>
      </c>
      <c r="O15" s="927">
        <v>10</v>
      </c>
      <c r="P15" s="929" t="s">
        <v>1903</v>
      </c>
      <c r="Q15" s="1014">
        <f t="shared" si="1"/>
        <v>2</v>
      </c>
    </row>
    <row r="16" spans="1:17" ht="15" customHeight="1" x14ac:dyDescent="0.2">
      <c r="A16" s="927">
        <v>11</v>
      </c>
      <c r="B16" s="1896" t="s">
        <v>1879</v>
      </c>
      <c r="C16" s="1977">
        <f>'Sungai Raya_OK Print'!P170</f>
        <v>1</v>
      </c>
      <c r="D16" s="1977">
        <v>0</v>
      </c>
      <c r="E16" s="1976">
        <v>0</v>
      </c>
      <c r="F16" s="1976">
        <v>0</v>
      </c>
      <c r="G16" s="1976">
        <v>0</v>
      </c>
      <c r="H16" s="1977">
        <v>0</v>
      </c>
      <c r="I16" s="1976">
        <v>0</v>
      </c>
      <c r="J16" s="1977">
        <f>'Sungai Kakap_OK Print'!P79</f>
        <v>1</v>
      </c>
      <c r="K16" s="1976">
        <v>0</v>
      </c>
      <c r="L16" s="1946">
        <f t="shared" si="0"/>
        <v>2</v>
      </c>
      <c r="M16" s="1886">
        <f>(L16/L24)*100</f>
        <v>0.41237113402061859</v>
      </c>
      <c r="O16" s="927">
        <v>11</v>
      </c>
      <c r="P16" s="929" t="s">
        <v>1888</v>
      </c>
      <c r="Q16" s="1946">
        <f>L16</f>
        <v>2</v>
      </c>
    </row>
    <row r="17" spans="1:17" ht="15" customHeight="1" x14ac:dyDescent="0.2">
      <c r="A17" s="927">
        <v>12</v>
      </c>
      <c r="B17" s="929" t="s">
        <v>1645</v>
      </c>
      <c r="C17" s="1977">
        <f>'Sungai Raya_OK Print'!P174</f>
        <v>1</v>
      </c>
      <c r="D17" s="1977">
        <v>0</v>
      </c>
      <c r="E17" s="1976">
        <v>0</v>
      </c>
      <c r="F17" s="1976">
        <v>0</v>
      </c>
      <c r="G17" s="1976">
        <v>0</v>
      </c>
      <c r="H17" s="1977">
        <v>0</v>
      </c>
      <c r="I17" s="1976">
        <v>0</v>
      </c>
      <c r="J17" s="1977">
        <v>0</v>
      </c>
      <c r="K17" s="1976">
        <v>0</v>
      </c>
      <c r="L17" s="1946">
        <f t="shared" si="0"/>
        <v>1</v>
      </c>
      <c r="M17" s="1886">
        <f>(L17/L24)*100</f>
        <v>0.2061855670103093</v>
      </c>
      <c r="O17" s="927">
        <v>12</v>
      </c>
      <c r="P17" s="929" t="s">
        <v>1645</v>
      </c>
      <c r="Q17" s="1014">
        <f t="shared" si="1"/>
        <v>1</v>
      </c>
    </row>
    <row r="18" spans="1:17" ht="15" customHeight="1" x14ac:dyDescent="0.2">
      <c r="A18" s="927">
        <v>13</v>
      </c>
      <c r="B18" s="929" t="s">
        <v>1373</v>
      </c>
      <c r="C18" s="1977">
        <f>'Sungai Raya_OK Print'!P178</f>
        <v>7</v>
      </c>
      <c r="D18" s="1977">
        <v>0</v>
      </c>
      <c r="E18" s="1976">
        <v>0</v>
      </c>
      <c r="F18" s="1976">
        <v>0</v>
      </c>
      <c r="G18" s="1976">
        <f>'Ambawang_OK Print'!P115</f>
        <v>5</v>
      </c>
      <c r="H18" s="1977">
        <v>0</v>
      </c>
      <c r="I18" s="1976">
        <v>0</v>
      </c>
      <c r="J18" s="1977">
        <v>0</v>
      </c>
      <c r="K18" s="1976">
        <v>0</v>
      </c>
      <c r="L18" s="1946">
        <f t="shared" si="0"/>
        <v>12</v>
      </c>
      <c r="M18" s="1886">
        <f>(L18/L24)*100</f>
        <v>2.4742268041237114</v>
      </c>
      <c r="O18" s="927">
        <v>13</v>
      </c>
      <c r="P18" s="929" t="s">
        <v>1373</v>
      </c>
      <c r="Q18" s="1014">
        <f t="shared" si="1"/>
        <v>12</v>
      </c>
    </row>
    <row r="19" spans="1:17" ht="15" customHeight="1" x14ac:dyDescent="0.2">
      <c r="A19" s="927">
        <v>14</v>
      </c>
      <c r="B19" s="929" t="s">
        <v>1446</v>
      </c>
      <c r="C19" s="1977">
        <f>'Sungai Raya_OK Print'!P188</f>
        <v>1</v>
      </c>
      <c r="D19" s="1977">
        <v>0</v>
      </c>
      <c r="E19" s="1976">
        <v>0</v>
      </c>
      <c r="F19" s="1976">
        <v>0</v>
      </c>
      <c r="G19" s="1976">
        <f>'Ambawang_OK Print'!P129</f>
        <v>1</v>
      </c>
      <c r="H19" s="1977">
        <v>0</v>
      </c>
      <c r="I19" s="1976">
        <v>0</v>
      </c>
      <c r="J19" s="1977">
        <v>0</v>
      </c>
      <c r="K19" s="1976">
        <v>0</v>
      </c>
      <c r="L19" s="1946">
        <f t="shared" si="0"/>
        <v>2</v>
      </c>
      <c r="M19" s="1886">
        <f>(L19/L24)*100</f>
        <v>0.41237113402061859</v>
      </c>
      <c r="O19" s="927">
        <v>14</v>
      </c>
      <c r="P19" s="929" t="s">
        <v>1446</v>
      </c>
      <c r="Q19" s="1014">
        <f t="shared" si="1"/>
        <v>2</v>
      </c>
    </row>
    <row r="20" spans="1:17" ht="15" customHeight="1" x14ac:dyDescent="0.2">
      <c r="A20" s="927">
        <v>15</v>
      </c>
      <c r="B20" s="929" t="s">
        <v>1646</v>
      </c>
      <c r="C20" s="1977">
        <v>0</v>
      </c>
      <c r="D20" s="1977">
        <v>0</v>
      </c>
      <c r="E20" s="1976">
        <v>0</v>
      </c>
      <c r="F20" s="1976">
        <v>0</v>
      </c>
      <c r="G20" s="1976">
        <v>0</v>
      </c>
      <c r="H20" s="1977">
        <v>0</v>
      </c>
      <c r="I20" s="1976">
        <v>0</v>
      </c>
      <c r="J20" s="1977">
        <v>0</v>
      </c>
      <c r="K20" s="1976">
        <v>0</v>
      </c>
      <c r="L20" s="1946">
        <f t="shared" si="0"/>
        <v>0</v>
      </c>
      <c r="M20" s="1886">
        <f>(L20/L24)*100</f>
        <v>0</v>
      </c>
      <c r="O20" s="927">
        <v>15</v>
      </c>
      <c r="P20" s="929" t="s">
        <v>1646</v>
      </c>
      <c r="Q20" s="1014">
        <f t="shared" si="1"/>
        <v>0</v>
      </c>
    </row>
    <row r="21" spans="1:17" ht="15" customHeight="1" x14ac:dyDescent="0.2">
      <c r="A21" s="927">
        <v>16</v>
      </c>
      <c r="B21" s="929" t="s">
        <v>1374</v>
      </c>
      <c r="C21" s="1977">
        <f>'Sungai Raya_OK Print'!P195</f>
        <v>6</v>
      </c>
      <c r="D21" s="1977">
        <f>'Rasau Jaya_OK'!Q165</f>
        <v>10</v>
      </c>
      <c r="E21" s="1976">
        <v>0</v>
      </c>
      <c r="F21" s="1976">
        <v>0</v>
      </c>
      <c r="G21" s="1976">
        <f>'Ambawang_OK Print'!P133</f>
        <v>2</v>
      </c>
      <c r="H21" s="1977">
        <v>0</v>
      </c>
      <c r="I21" s="1976">
        <v>0</v>
      </c>
      <c r="J21" s="1977">
        <f>'Sungai Kakap_OK Print'!P83</f>
        <v>6</v>
      </c>
      <c r="K21" s="1976">
        <v>0</v>
      </c>
      <c r="L21" s="1946">
        <f t="shared" si="0"/>
        <v>24</v>
      </c>
      <c r="M21" s="1886">
        <f>(L21/L24)*100</f>
        <v>4.9484536082474229</v>
      </c>
      <c r="O21" s="927">
        <v>16</v>
      </c>
      <c r="P21" s="929" t="s">
        <v>1374</v>
      </c>
      <c r="Q21" s="1014">
        <f t="shared" si="1"/>
        <v>24</v>
      </c>
    </row>
    <row r="22" spans="1:17" ht="15" customHeight="1" x14ac:dyDescent="0.2">
      <c r="A22" s="927">
        <v>17</v>
      </c>
      <c r="B22" s="929" t="s">
        <v>1375</v>
      </c>
      <c r="C22" s="1977">
        <f>'Sungai Raya_OK Print'!P204</f>
        <v>14</v>
      </c>
      <c r="D22" s="1977">
        <f>'Rasau Jaya_OK'!Q188</f>
        <v>1</v>
      </c>
      <c r="E22" s="1976">
        <f>'Kubu OK Print'!P20</f>
        <v>3</v>
      </c>
      <c r="F22" s="1976">
        <v>0</v>
      </c>
      <c r="G22" s="1976">
        <v>0</v>
      </c>
      <c r="H22" s="1977">
        <v>0</v>
      </c>
      <c r="I22" s="1976">
        <f>'Batu Ampar_OK Print'!P47</f>
        <v>2</v>
      </c>
      <c r="J22" s="1977">
        <f>'Sungai Kakap_OK Print'!P92</f>
        <v>4</v>
      </c>
      <c r="K22" s="1976">
        <f>'Teluk Pakedai_OK Print'!P44</f>
        <v>1</v>
      </c>
      <c r="L22" s="1946">
        <f t="shared" si="0"/>
        <v>25</v>
      </c>
      <c r="M22" s="1886">
        <f>(L22/L24)*100</f>
        <v>5.1546391752577314</v>
      </c>
      <c r="O22" s="927">
        <v>17</v>
      </c>
      <c r="P22" s="929" t="s">
        <v>1375</v>
      </c>
      <c r="Q22" s="1014">
        <f t="shared" si="1"/>
        <v>25</v>
      </c>
    </row>
    <row r="23" spans="1:17" ht="15" customHeight="1" x14ac:dyDescent="0.2">
      <c r="A23" s="927">
        <v>18</v>
      </c>
      <c r="B23" s="1742" t="s">
        <v>1647</v>
      </c>
      <c r="C23" s="1978">
        <f>'Sungai Raya_OK Print'!P223</f>
        <v>2</v>
      </c>
      <c r="D23" s="1978">
        <v>0</v>
      </c>
      <c r="E23" s="1976">
        <v>0</v>
      </c>
      <c r="F23" s="1976">
        <v>0</v>
      </c>
      <c r="G23" s="1976">
        <f>'Ambawang_OK Print'!P138</f>
        <v>1</v>
      </c>
      <c r="H23" s="1978">
        <v>0</v>
      </c>
      <c r="I23" s="1976">
        <v>0</v>
      </c>
      <c r="J23" s="1978">
        <v>0</v>
      </c>
      <c r="K23" s="1976">
        <v>0</v>
      </c>
      <c r="L23" s="1946">
        <f t="shared" si="0"/>
        <v>3</v>
      </c>
      <c r="M23" s="1886">
        <f>(L23/L24)*100</f>
        <v>0.61855670103092786</v>
      </c>
      <c r="O23" s="927">
        <v>18</v>
      </c>
      <c r="P23" s="1742" t="s">
        <v>1647</v>
      </c>
      <c r="Q23" s="1014">
        <f t="shared" si="1"/>
        <v>3</v>
      </c>
    </row>
    <row r="24" spans="1:17" ht="13.5" thickBot="1" x14ac:dyDescent="0.25">
      <c r="A24" s="2049" t="s">
        <v>1447</v>
      </c>
      <c r="B24" s="2050"/>
      <c r="C24" s="1973">
        <f t="shared" ref="C24:I24" si="2">SUM(C6:C23)</f>
        <v>142</v>
      </c>
      <c r="D24" s="1973">
        <f t="shared" si="2"/>
        <v>132</v>
      </c>
      <c r="E24" s="1973">
        <f t="shared" si="2"/>
        <v>6</v>
      </c>
      <c r="F24" s="1973">
        <f t="shared" si="2"/>
        <v>8</v>
      </c>
      <c r="G24" s="1973">
        <f t="shared" si="2"/>
        <v>81</v>
      </c>
      <c r="H24" s="1973">
        <f t="shared" si="2"/>
        <v>6</v>
      </c>
      <c r="I24" s="1973">
        <f t="shared" si="2"/>
        <v>31</v>
      </c>
      <c r="J24" s="1974">
        <f>SUM(J6:J23)</f>
        <v>54</v>
      </c>
      <c r="K24" s="1973">
        <f>SUM(K6:K23)</f>
        <v>25</v>
      </c>
      <c r="L24" s="1013">
        <f>SUM(L6:L23)</f>
        <v>485</v>
      </c>
      <c r="M24" s="1887">
        <f>SUM(M6:M23)</f>
        <v>99.999999999999986</v>
      </c>
      <c r="O24" s="2049" t="s">
        <v>1447</v>
      </c>
      <c r="P24" s="2050"/>
      <c r="Q24" s="1013">
        <f>SUM(Q6:Q23)</f>
        <v>485</v>
      </c>
    </row>
    <row r="25" spans="1:17" ht="13.5" thickTop="1" x14ac:dyDescent="0.2">
      <c r="A25" s="1715"/>
      <c r="B25" s="1715"/>
      <c r="C25" s="1715"/>
      <c r="D25" s="1715"/>
      <c r="E25" s="1715"/>
      <c r="F25" s="1715"/>
      <c r="G25" s="1715"/>
      <c r="H25" s="1715"/>
      <c r="I25" s="1715"/>
      <c r="J25" s="1715"/>
      <c r="K25" s="1715"/>
      <c r="L25" s="1715"/>
    </row>
    <row r="27" spans="1:17" x14ac:dyDescent="0.2">
      <c r="A27" s="960"/>
      <c r="B27" s="961"/>
      <c r="C27" s="960"/>
      <c r="D27" s="960"/>
      <c r="E27" s="960"/>
      <c r="F27" s="960"/>
      <c r="G27" s="960"/>
      <c r="H27" s="960"/>
      <c r="I27" s="960"/>
      <c r="J27" s="960"/>
      <c r="K27" s="960"/>
      <c r="L27" s="961"/>
      <c r="M27" s="961"/>
    </row>
    <row r="39" spans="1:13" x14ac:dyDescent="0.2">
      <c r="A39" s="963"/>
      <c r="B39" s="961"/>
      <c r="C39" s="960"/>
      <c r="D39" s="960"/>
      <c r="E39" s="960"/>
      <c r="F39" s="960"/>
      <c r="G39" s="960"/>
      <c r="H39" s="960"/>
      <c r="I39" s="960"/>
      <c r="J39" s="960"/>
      <c r="K39" s="960"/>
      <c r="L39" s="961"/>
      <c r="M39" s="961"/>
    </row>
    <row r="47" spans="1:13" x14ac:dyDescent="0.2">
      <c r="A47" s="966"/>
      <c r="B47" s="967"/>
      <c r="C47" s="968"/>
      <c r="D47" s="968"/>
      <c r="E47" s="968"/>
      <c r="F47" s="968"/>
      <c r="G47" s="968"/>
      <c r="H47" s="968"/>
      <c r="I47" s="968"/>
      <c r="J47" s="968"/>
      <c r="K47" s="968"/>
      <c r="L47" s="967"/>
      <c r="M47" s="967"/>
    </row>
    <row r="52" spans="1:13" x14ac:dyDescent="0.2">
      <c r="A52" s="963"/>
      <c r="B52" s="961"/>
      <c r="C52" s="960"/>
      <c r="D52" s="960"/>
      <c r="E52" s="960"/>
      <c r="F52" s="960"/>
      <c r="G52" s="960"/>
      <c r="H52" s="960"/>
      <c r="I52" s="960"/>
      <c r="J52" s="960"/>
      <c r="K52" s="960"/>
      <c r="L52" s="961"/>
      <c r="M52" s="961"/>
    </row>
    <row r="53" spans="1:13" x14ac:dyDescent="0.2">
      <c r="A53" s="972"/>
      <c r="B53" s="973"/>
      <c r="C53" s="972"/>
      <c r="D53" s="972"/>
      <c r="E53" s="972"/>
      <c r="F53" s="972"/>
      <c r="G53" s="972"/>
      <c r="H53" s="972"/>
      <c r="I53" s="972"/>
      <c r="J53" s="972"/>
      <c r="K53" s="972"/>
      <c r="L53" s="973"/>
      <c r="M53" s="973"/>
    </row>
    <row r="64" spans="1:13" x14ac:dyDescent="0.2">
      <c r="A64" s="963"/>
      <c r="B64" s="961"/>
      <c r="C64" s="960"/>
      <c r="D64" s="960"/>
      <c r="E64" s="960"/>
      <c r="F64" s="960"/>
      <c r="G64" s="960"/>
      <c r="H64" s="960"/>
      <c r="I64" s="960"/>
      <c r="J64" s="960"/>
      <c r="K64" s="960"/>
      <c r="L64" s="961"/>
      <c r="M64" s="961"/>
    </row>
    <row r="65" spans="1:13" x14ac:dyDescent="0.2">
      <c r="A65" s="972"/>
    </row>
    <row r="66" spans="1:13" x14ac:dyDescent="0.2">
      <c r="A66" s="968"/>
      <c r="B66" s="967"/>
      <c r="C66" s="968"/>
      <c r="D66" s="968"/>
      <c r="E66" s="968"/>
      <c r="F66" s="968"/>
      <c r="G66" s="968"/>
      <c r="H66" s="968"/>
      <c r="I66" s="968"/>
      <c r="J66" s="968"/>
      <c r="K66" s="968"/>
      <c r="L66" s="967"/>
      <c r="M66" s="967"/>
    </row>
    <row r="67" spans="1:13" x14ac:dyDescent="0.2">
      <c r="A67" s="975"/>
    </row>
    <row r="68" spans="1:13" x14ac:dyDescent="0.2">
      <c r="A68" s="975"/>
    </row>
    <row r="69" spans="1:13" x14ac:dyDescent="0.2">
      <c r="A69" s="975"/>
    </row>
    <row r="70" spans="1:13" x14ac:dyDescent="0.2">
      <c r="A70" s="977"/>
    </row>
    <row r="71" spans="1:13" x14ac:dyDescent="0.2">
      <c r="A71" s="975"/>
      <c r="B71" s="979"/>
      <c r="C71" s="975"/>
      <c r="D71" s="975"/>
      <c r="E71" s="975"/>
      <c r="F71" s="975"/>
      <c r="G71" s="975"/>
      <c r="H71" s="975"/>
      <c r="I71" s="975"/>
      <c r="J71" s="975"/>
      <c r="K71" s="975"/>
      <c r="L71" s="979"/>
      <c r="M71" s="979"/>
    </row>
    <row r="72" spans="1:13" x14ac:dyDescent="0.2">
      <c r="A72" s="975"/>
      <c r="B72" s="979"/>
      <c r="C72" s="975"/>
      <c r="D72" s="975"/>
      <c r="E72" s="975"/>
      <c r="F72" s="975"/>
      <c r="G72" s="975"/>
      <c r="H72" s="975"/>
      <c r="I72" s="975"/>
      <c r="J72" s="975"/>
      <c r="K72" s="975"/>
      <c r="L72" s="979"/>
      <c r="M72" s="979"/>
    </row>
    <row r="73" spans="1:13" x14ac:dyDescent="0.2">
      <c r="A73" s="975"/>
      <c r="B73" s="979"/>
      <c r="C73" s="975"/>
      <c r="D73" s="975"/>
      <c r="E73" s="975"/>
      <c r="F73" s="975"/>
      <c r="G73" s="975"/>
      <c r="H73" s="975"/>
      <c r="I73" s="975"/>
      <c r="J73" s="975"/>
      <c r="K73" s="975"/>
      <c r="L73" s="979"/>
      <c r="M73" s="979"/>
    </row>
    <row r="74" spans="1:13" x14ac:dyDescent="0.2">
      <c r="A74" s="975"/>
      <c r="B74" s="979"/>
      <c r="C74" s="975"/>
      <c r="D74" s="975"/>
      <c r="E74" s="975"/>
      <c r="F74" s="975"/>
      <c r="G74" s="975"/>
      <c r="H74" s="975"/>
      <c r="I74" s="975"/>
      <c r="J74" s="975"/>
      <c r="K74" s="975"/>
      <c r="L74" s="979"/>
      <c r="M74" s="979"/>
    </row>
    <row r="75" spans="1:13" x14ac:dyDescent="0.2">
      <c r="A75" s="975"/>
      <c r="B75" s="979"/>
      <c r="C75" s="975"/>
      <c r="D75" s="975"/>
      <c r="E75" s="975"/>
      <c r="F75" s="975"/>
      <c r="G75" s="975"/>
      <c r="H75" s="975"/>
      <c r="I75" s="975"/>
      <c r="J75" s="975"/>
      <c r="K75" s="975"/>
      <c r="L75" s="979"/>
      <c r="M75" s="979"/>
    </row>
    <row r="76" spans="1:13" x14ac:dyDescent="0.2">
      <c r="A76" s="981"/>
      <c r="B76" s="982"/>
      <c r="C76" s="981"/>
      <c r="D76" s="981"/>
      <c r="E76" s="981"/>
      <c r="F76" s="981"/>
      <c r="G76" s="981"/>
      <c r="H76" s="981"/>
      <c r="I76" s="981"/>
      <c r="J76" s="981"/>
      <c r="K76" s="981"/>
      <c r="L76" s="982"/>
      <c r="M76" s="982"/>
    </row>
    <row r="77" spans="1:13" x14ac:dyDescent="0.2">
      <c r="A77" s="968"/>
      <c r="B77" s="967"/>
      <c r="C77" s="968"/>
      <c r="D77" s="968"/>
      <c r="E77" s="968"/>
      <c r="F77" s="968"/>
      <c r="G77" s="968"/>
      <c r="H77" s="968"/>
      <c r="I77" s="968"/>
      <c r="J77" s="968"/>
      <c r="K77" s="968"/>
      <c r="L77" s="967"/>
      <c r="M77" s="967"/>
    </row>
    <row r="78" spans="1:13" x14ac:dyDescent="0.2">
      <c r="A78" s="975"/>
      <c r="B78" s="979"/>
      <c r="C78" s="975"/>
      <c r="D78" s="975"/>
      <c r="E78" s="975"/>
      <c r="F78" s="975"/>
      <c r="G78" s="975"/>
      <c r="H78" s="975"/>
      <c r="I78" s="975"/>
      <c r="J78" s="975"/>
      <c r="K78" s="975"/>
      <c r="L78" s="979"/>
      <c r="M78" s="979"/>
    </row>
    <row r="79" spans="1:13" x14ac:dyDescent="0.2">
      <c r="A79" s="975"/>
      <c r="B79" s="979"/>
      <c r="C79" s="975"/>
      <c r="D79" s="975"/>
      <c r="E79" s="975"/>
      <c r="F79" s="975"/>
      <c r="G79" s="975"/>
      <c r="H79" s="975"/>
      <c r="I79" s="975"/>
      <c r="J79" s="975"/>
      <c r="K79" s="975"/>
      <c r="L79" s="979"/>
      <c r="M79" s="979"/>
    </row>
    <row r="80" spans="1:13" x14ac:dyDescent="0.2">
      <c r="A80" s="975"/>
      <c r="B80" s="979"/>
      <c r="C80" s="975"/>
      <c r="D80" s="975"/>
      <c r="E80" s="975"/>
      <c r="F80" s="975"/>
      <c r="G80" s="975"/>
      <c r="H80" s="975"/>
      <c r="I80" s="975"/>
      <c r="J80" s="975"/>
      <c r="K80" s="975"/>
      <c r="L80" s="979"/>
      <c r="M80" s="979"/>
    </row>
    <row r="81" spans="1:13" x14ac:dyDescent="0.2">
      <c r="A81" s="975"/>
      <c r="B81" s="979"/>
      <c r="C81" s="975"/>
      <c r="D81" s="975"/>
      <c r="E81" s="975"/>
      <c r="F81" s="975"/>
      <c r="G81" s="975"/>
      <c r="H81" s="975"/>
      <c r="I81" s="975"/>
      <c r="J81" s="975"/>
      <c r="K81" s="975"/>
      <c r="L81" s="979"/>
      <c r="M81" s="979"/>
    </row>
    <row r="89" spans="1:13" x14ac:dyDescent="0.2">
      <c r="A89" s="963"/>
      <c r="B89" s="961"/>
      <c r="C89" s="960"/>
      <c r="D89" s="960"/>
      <c r="E89" s="960"/>
      <c r="F89" s="960"/>
      <c r="G89" s="960"/>
      <c r="H89" s="960"/>
      <c r="I89" s="960"/>
      <c r="J89" s="960"/>
      <c r="K89" s="960"/>
      <c r="L89" s="961"/>
      <c r="M89" s="961"/>
    </row>
    <row r="102" spans="1:13" x14ac:dyDescent="0.2">
      <c r="A102" s="963"/>
      <c r="B102" s="961"/>
      <c r="C102" s="960"/>
      <c r="D102" s="960"/>
      <c r="E102" s="960"/>
      <c r="F102" s="960"/>
      <c r="G102" s="960"/>
      <c r="H102" s="960"/>
      <c r="I102" s="960"/>
      <c r="J102" s="960"/>
      <c r="K102" s="960"/>
      <c r="L102" s="961"/>
      <c r="M102" s="985"/>
    </row>
    <row r="104" spans="1:13" x14ac:dyDescent="0.2">
      <c r="A104" s="968"/>
      <c r="B104" s="967"/>
      <c r="C104" s="968"/>
      <c r="D104" s="968"/>
      <c r="E104" s="968"/>
      <c r="F104" s="968"/>
      <c r="G104" s="968"/>
      <c r="H104" s="968"/>
      <c r="I104" s="968"/>
      <c r="J104" s="968"/>
      <c r="K104" s="968"/>
      <c r="L104" s="967"/>
      <c r="M104" s="967"/>
    </row>
    <row r="114" spans="1:13" x14ac:dyDescent="0.2">
      <c r="A114" s="963"/>
      <c r="B114" s="961"/>
      <c r="C114" s="960"/>
      <c r="D114" s="960"/>
      <c r="E114" s="960"/>
      <c r="F114" s="960"/>
      <c r="G114" s="960"/>
      <c r="H114" s="960"/>
      <c r="I114" s="960"/>
      <c r="J114" s="960"/>
      <c r="K114" s="960"/>
      <c r="L114" s="961"/>
      <c r="M114" s="985"/>
    </row>
    <row r="127" spans="1:13" x14ac:dyDescent="0.2">
      <c r="A127" s="963"/>
      <c r="B127" s="961"/>
      <c r="C127" s="960"/>
      <c r="D127" s="960"/>
      <c r="E127" s="960"/>
      <c r="F127" s="960"/>
      <c r="G127" s="960"/>
      <c r="H127" s="960"/>
      <c r="I127" s="960"/>
      <c r="J127" s="960"/>
      <c r="K127" s="960"/>
      <c r="L127" s="961"/>
      <c r="M127" s="985"/>
    </row>
    <row r="140" spans="1:13" x14ac:dyDescent="0.2">
      <c r="A140" s="963"/>
      <c r="B140" s="961"/>
      <c r="C140" s="960"/>
      <c r="D140" s="960"/>
      <c r="E140" s="960"/>
      <c r="F140" s="960"/>
      <c r="G140" s="960"/>
      <c r="H140" s="960"/>
      <c r="I140" s="960"/>
      <c r="J140" s="960"/>
      <c r="K140" s="960"/>
      <c r="L140" s="961"/>
      <c r="M140" s="985"/>
    </row>
    <row r="153" spans="1:13" x14ac:dyDescent="0.2">
      <c r="A153" s="963"/>
      <c r="B153" s="961"/>
      <c r="C153" s="960"/>
      <c r="D153" s="960"/>
      <c r="E153" s="960"/>
      <c r="F153" s="960"/>
      <c r="G153" s="960"/>
      <c r="H153" s="960"/>
      <c r="I153" s="960"/>
      <c r="J153" s="960"/>
      <c r="K153" s="960"/>
      <c r="L153" s="961"/>
      <c r="M153" s="985"/>
    </row>
    <row r="165" spans="1:13" x14ac:dyDescent="0.2">
      <c r="A165" s="963"/>
      <c r="B165" s="961"/>
      <c r="C165" s="960"/>
      <c r="D165" s="960"/>
      <c r="E165" s="960"/>
      <c r="F165" s="960"/>
      <c r="G165" s="960"/>
      <c r="H165" s="960"/>
      <c r="I165" s="960"/>
      <c r="J165" s="960"/>
      <c r="K165" s="960"/>
      <c r="L165" s="961"/>
      <c r="M165" s="985"/>
    </row>
    <row r="169" spans="1:13" x14ac:dyDescent="0.2">
      <c r="A169" s="987"/>
      <c r="B169" s="979"/>
      <c r="C169" s="975"/>
      <c r="D169" s="975"/>
      <c r="E169" s="975"/>
      <c r="F169" s="975"/>
      <c r="G169" s="975"/>
      <c r="H169" s="975"/>
      <c r="I169" s="975"/>
      <c r="J169" s="975"/>
      <c r="K169" s="975"/>
      <c r="L169" s="979"/>
      <c r="M169" s="988"/>
    </row>
    <row r="177" spans="1:13" x14ac:dyDescent="0.2">
      <c r="A177" s="966"/>
      <c r="B177" s="967"/>
      <c r="C177" s="968"/>
      <c r="D177" s="968"/>
      <c r="E177" s="968"/>
      <c r="F177" s="968"/>
      <c r="G177" s="968"/>
      <c r="H177" s="968"/>
      <c r="I177" s="968"/>
      <c r="J177" s="968"/>
      <c r="K177" s="968"/>
      <c r="L177" s="967"/>
      <c r="M177" s="991"/>
    </row>
    <row r="178" spans="1:13" x14ac:dyDescent="0.2">
      <c r="A178" s="981"/>
      <c r="B178" s="982"/>
      <c r="C178" s="981"/>
      <c r="D178" s="981"/>
      <c r="E178" s="981"/>
      <c r="F178" s="981"/>
      <c r="G178" s="981"/>
      <c r="H178" s="981"/>
      <c r="I178" s="981"/>
      <c r="J178" s="981"/>
      <c r="K178" s="981"/>
      <c r="L178" s="982"/>
      <c r="M178" s="982"/>
    </row>
    <row r="190" spans="1:13" x14ac:dyDescent="0.2">
      <c r="A190" s="963"/>
      <c r="B190" s="961"/>
      <c r="C190" s="960"/>
      <c r="D190" s="960"/>
      <c r="E190" s="960"/>
      <c r="F190" s="960"/>
      <c r="G190" s="960"/>
      <c r="H190" s="960"/>
      <c r="I190" s="960"/>
      <c r="J190" s="960"/>
      <c r="K190" s="960"/>
      <c r="L190" s="961"/>
      <c r="M190" s="985"/>
    </row>
    <row r="203" spans="1:13" x14ac:dyDescent="0.2">
      <c r="A203" s="963"/>
      <c r="B203" s="961"/>
      <c r="C203" s="960"/>
      <c r="D203" s="960"/>
      <c r="E203" s="960"/>
      <c r="F203" s="960"/>
      <c r="G203" s="960"/>
      <c r="H203" s="960"/>
      <c r="I203" s="960"/>
      <c r="J203" s="960"/>
      <c r="K203" s="960"/>
      <c r="L203" s="961"/>
      <c r="M203" s="985"/>
    </row>
    <row r="207" spans="1:13" x14ac:dyDescent="0.2">
      <c r="A207" s="966"/>
      <c r="B207" s="967"/>
      <c r="C207" s="968"/>
      <c r="D207" s="968"/>
      <c r="E207" s="968"/>
      <c r="F207" s="968"/>
      <c r="G207" s="968"/>
      <c r="H207" s="968"/>
      <c r="I207" s="968"/>
      <c r="J207" s="968"/>
      <c r="K207" s="968"/>
      <c r="L207" s="967"/>
      <c r="M207" s="991"/>
    </row>
    <row r="215" spans="1:13" x14ac:dyDescent="0.2">
      <c r="A215" s="963"/>
      <c r="B215" s="961"/>
      <c r="C215" s="960"/>
      <c r="D215" s="960"/>
      <c r="E215" s="960"/>
      <c r="F215" s="960"/>
      <c r="G215" s="960"/>
      <c r="H215" s="960"/>
      <c r="I215" s="960"/>
      <c r="J215" s="960"/>
      <c r="K215" s="960"/>
      <c r="L215" s="961"/>
      <c r="M215" s="985"/>
    </row>
    <row r="219" spans="1:13" x14ac:dyDescent="0.2">
      <c r="A219" s="966"/>
      <c r="B219" s="967"/>
      <c r="C219" s="968"/>
      <c r="D219" s="968"/>
      <c r="E219" s="968"/>
      <c r="F219" s="968"/>
      <c r="G219" s="968"/>
      <c r="H219" s="968"/>
      <c r="I219" s="968"/>
      <c r="J219" s="968"/>
      <c r="K219" s="968"/>
      <c r="L219" s="967"/>
      <c r="M219" s="991"/>
    </row>
    <row r="227" spans="1:13" x14ac:dyDescent="0.2">
      <c r="A227" s="960"/>
      <c r="B227" s="961"/>
      <c r="C227" s="960"/>
      <c r="D227" s="960"/>
      <c r="E227" s="960"/>
      <c r="F227" s="960"/>
      <c r="G227" s="960"/>
      <c r="H227" s="960"/>
      <c r="I227" s="960"/>
      <c r="J227" s="960"/>
      <c r="K227" s="960"/>
      <c r="L227" s="961"/>
      <c r="M227" s="961"/>
    </row>
    <row r="228" spans="1:13" ht="63" customHeight="1" x14ac:dyDescent="0.2"/>
    <row r="232" spans="1:13" x14ac:dyDescent="0.2">
      <c r="A232" s="968"/>
      <c r="B232" s="967"/>
      <c r="C232" s="968"/>
      <c r="D232" s="968"/>
      <c r="E232" s="968"/>
      <c r="F232" s="968"/>
      <c r="G232" s="968"/>
      <c r="H232" s="968"/>
      <c r="I232" s="968"/>
      <c r="J232" s="968"/>
      <c r="K232" s="968"/>
      <c r="L232" s="967"/>
      <c r="M232" s="967"/>
    </row>
    <row r="239" spans="1:13" x14ac:dyDescent="0.2">
      <c r="A239" s="966"/>
      <c r="B239" s="967"/>
      <c r="C239" s="968"/>
      <c r="D239" s="968"/>
      <c r="E239" s="968"/>
      <c r="F239" s="968"/>
      <c r="G239" s="968"/>
      <c r="H239" s="968"/>
      <c r="I239" s="968"/>
      <c r="J239" s="968"/>
      <c r="K239" s="968"/>
      <c r="L239" s="967"/>
      <c r="M239" s="991"/>
    </row>
    <row r="249" spans="1:13" x14ac:dyDescent="0.2">
      <c r="A249" s="966"/>
      <c r="B249" s="967"/>
      <c r="C249" s="968"/>
      <c r="D249" s="968"/>
      <c r="E249" s="968"/>
      <c r="F249" s="968"/>
      <c r="G249" s="968"/>
      <c r="H249" s="968"/>
      <c r="I249" s="968"/>
      <c r="J249" s="968"/>
      <c r="K249" s="968"/>
      <c r="L249" s="967"/>
      <c r="M249" s="991"/>
    </row>
    <row r="253" spans="1:13" x14ac:dyDescent="0.2">
      <c r="A253" s="963"/>
      <c r="B253" s="961"/>
      <c r="C253" s="960"/>
      <c r="D253" s="960"/>
      <c r="E253" s="960"/>
      <c r="F253" s="960"/>
      <c r="G253" s="960"/>
      <c r="H253" s="960"/>
      <c r="I253" s="960"/>
      <c r="J253" s="960"/>
      <c r="K253" s="960"/>
      <c r="L253" s="961"/>
      <c r="M253" s="985"/>
    </row>
    <row r="261" spans="1:13" x14ac:dyDescent="0.2">
      <c r="A261" s="963"/>
      <c r="B261" s="961"/>
      <c r="C261" s="960"/>
      <c r="D261" s="960"/>
      <c r="E261" s="960"/>
      <c r="F261" s="960"/>
      <c r="G261" s="960"/>
      <c r="H261" s="960"/>
      <c r="I261" s="960"/>
      <c r="J261" s="960"/>
      <c r="K261" s="960"/>
      <c r="L261" s="961"/>
      <c r="M261" s="985"/>
    </row>
    <row r="273" spans="1:13" x14ac:dyDescent="0.2">
      <c r="A273" s="963"/>
      <c r="B273" s="961"/>
      <c r="C273" s="960"/>
      <c r="D273" s="960"/>
      <c r="E273" s="960"/>
      <c r="F273" s="960"/>
      <c r="G273" s="960"/>
      <c r="H273" s="960"/>
      <c r="I273" s="960"/>
      <c r="J273" s="960"/>
      <c r="K273" s="960"/>
      <c r="L273" s="961"/>
      <c r="M273" s="985"/>
    </row>
    <row r="277" spans="1:13" x14ac:dyDescent="0.2">
      <c r="A277" s="966"/>
      <c r="B277" s="967"/>
      <c r="C277" s="968"/>
      <c r="D277" s="968"/>
      <c r="E277" s="968"/>
      <c r="F277" s="968"/>
      <c r="G277" s="968"/>
      <c r="H277" s="968"/>
      <c r="I277" s="968"/>
      <c r="J277" s="968"/>
      <c r="K277" s="968"/>
      <c r="L277" s="967"/>
      <c r="M277" s="991"/>
    </row>
    <row r="285" spans="1:13" x14ac:dyDescent="0.2">
      <c r="A285" s="963"/>
      <c r="B285" s="961"/>
      <c r="C285" s="960"/>
      <c r="D285" s="960"/>
      <c r="E285" s="960"/>
      <c r="F285" s="960"/>
      <c r="G285" s="960"/>
      <c r="H285" s="960"/>
      <c r="I285" s="960"/>
      <c r="J285" s="960"/>
      <c r="K285" s="960"/>
      <c r="L285" s="961"/>
      <c r="M285" s="985"/>
    </row>
    <row r="288" spans="1:13" x14ac:dyDescent="0.2">
      <c r="A288" s="966"/>
      <c r="B288" s="967"/>
      <c r="C288" s="968"/>
      <c r="D288" s="968"/>
      <c r="E288" s="968"/>
      <c r="F288" s="968"/>
      <c r="G288" s="968"/>
      <c r="H288" s="968"/>
      <c r="I288" s="968"/>
      <c r="J288" s="968"/>
      <c r="K288" s="968"/>
      <c r="L288" s="967"/>
      <c r="M288" s="991"/>
    </row>
    <row r="297" spans="1:13" x14ac:dyDescent="0.2">
      <c r="A297" s="963"/>
      <c r="B297" s="961"/>
      <c r="C297" s="960"/>
      <c r="D297" s="960"/>
      <c r="E297" s="960"/>
      <c r="F297" s="960"/>
      <c r="G297" s="960"/>
      <c r="H297" s="960"/>
      <c r="I297" s="960"/>
      <c r="J297" s="960"/>
      <c r="K297" s="960"/>
      <c r="L297" s="961"/>
      <c r="M297" s="985"/>
    </row>
    <row r="300" spans="1:13" x14ac:dyDescent="0.2">
      <c r="A300" s="966"/>
      <c r="B300" s="967"/>
      <c r="C300" s="968"/>
      <c r="D300" s="968"/>
      <c r="E300" s="968"/>
      <c r="F300" s="968"/>
      <c r="G300" s="968"/>
      <c r="H300" s="968"/>
      <c r="I300" s="968"/>
      <c r="J300" s="968"/>
      <c r="K300" s="968"/>
      <c r="L300" s="967"/>
      <c r="M300" s="991"/>
    </row>
    <row r="309" spans="1:13" x14ac:dyDescent="0.2">
      <c r="A309" s="963"/>
      <c r="B309" s="961"/>
      <c r="C309" s="960"/>
      <c r="D309" s="960"/>
      <c r="E309" s="960"/>
      <c r="F309" s="960"/>
      <c r="G309" s="960"/>
      <c r="H309" s="960"/>
      <c r="I309" s="960"/>
      <c r="J309" s="960"/>
      <c r="K309" s="960"/>
      <c r="L309" s="961"/>
      <c r="M309" s="985"/>
    </row>
    <row r="312" spans="1:13" x14ac:dyDescent="0.2">
      <c r="A312" s="966"/>
      <c r="B312" s="967"/>
      <c r="C312" s="968"/>
      <c r="D312" s="968"/>
      <c r="E312" s="968"/>
      <c r="F312" s="968"/>
      <c r="G312" s="968"/>
      <c r="H312" s="968"/>
      <c r="I312" s="968"/>
      <c r="J312" s="968"/>
      <c r="K312" s="968"/>
      <c r="L312" s="967"/>
      <c r="M312" s="991"/>
    </row>
    <row r="321" spans="1:13" x14ac:dyDescent="0.2">
      <c r="A321" s="963"/>
      <c r="B321" s="961"/>
      <c r="C321" s="960"/>
      <c r="D321" s="960"/>
      <c r="E321" s="960"/>
      <c r="F321" s="960"/>
      <c r="G321" s="960"/>
      <c r="H321" s="960"/>
      <c r="I321" s="960"/>
      <c r="J321" s="960"/>
      <c r="K321" s="960"/>
      <c r="L321" s="961"/>
      <c r="M321" s="985"/>
    </row>
    <row r="323" spans="1:13" x14ac:dyDescent="0.2">
      <c r="A323" s="968"/>
      <c r="B323" s="967"/>
      <c r="C323" s="968"/>
      <c r="D323" s="968"/>
      <c r="E323" s="968"/>
      <c r="F323" s="968"/>
      <c r="G323" s="968"/>
      <c r="H323" s="968"/>
      <c r="I323" s="968"/>
      <c r="J323" s="968"/>
      <c r="K323" s="968"/>
      <c r="L323" s="967"/>
      <c r="M323" s="967"/>
    </row>
    <row r="333" spans="1:13" x14ac:dyDescent="0.2">
      <c r="A333" s="963"/>
      <c r="B333" s="961"/>
      <c r="C333" s="960"/>
      <c r="D333" s="960"/>
      <c r="E333" s="960"/>
      <c r="F333" s="960"/>
      <c r="G333" s="960"/>
      <c r="H333" s="960"/>
      <c r="I333" s="960"/>
      <c r="J333" s="960"/>
      <c r="K333" s="960"/>
      <c r="L333" s="961"/>
      <c r="M333" s="985"/>
    </row>
    <row r="336" spans="1:13" x14ac:dyDescent="0.2">
      <c r="A336" s="966"/>
      <c r="B336" s="967"/>
      <c r="C336" s="968"/>
      <c r="D336" s="968"/>
      <c r="E336" s="968"/>
      <c r="F336" s="968"/>
      <c r="G336" s="968"/>
      <c r="H336" s="968"/>
      <c r="I336" s="968"/>
      <c r="J336" s="968"/>
      <c r="K336" s="968"/>
      <c r="L336" s="967"/>
      <c r="M336" s="991"/>
    </row>
    <row r="345" spans="1:13" x14ac:dyDescent="0.2">
      <c r="A345" s="963"/>
      <c r="B345" s="961"/>
      <c r="C345" s="960"/>
      <c r="D345" s="960"/>
      <c r="E345" s="960"/>
      <c r="F345" s="960"/>
      <c r="G345" s="960"/>
      <c r="H345" s="960"/>
      <c r="I345" s="960"/>
      <c r="J345" s="960"/>
      <c r="K345" s="960"/>
      <c r="L345" s="961"/>
      <c r="M345" s="985"/>
    </row>
    <row r="348" spans="1:13" x14ac:dyDescent="0.2">
      <c r="A348" s="966"/>
      <c r="B348" s="967"/>
      <c r="C348" s="968"/>
      <c r="D348" s="968"/>
      <c r="E348" s="968"/>
      <c r="F348" s="968"/>
      <c r="G348" s="968"/>
      <c r="H348" s="968"/>
      <c r="I348" s="968"/>
      <c r="J348" s="968"/>
      <c r="K348" s="968"/>
      <c r="L348" s="967"/>
      <c r="M348" s="991"/>
    </row>
    <row r="356" spans="1:13" x14ac:dyDescent="0.2">
      <c r="A356" s="963"/>
      <c r="B356" s="961"/>
      <c r="C356" s="960"/>
      <c r="D356" s="960"/>
      <c r="E356" s="960"/>
      <c r="F356" s="960"/>
      <c r="G356" s="960"/>
      <c r="H356" s="960"/>
      <c r="I356" s="960"/>
      <c r="J356" s="960"/>
      <c r="K356" s="960"/>
      <c r="L356" s="961"/>
      <c r="M356" s="985"/>
    </row>
    <row r="360" spans="1:13" x14ac:dyDescent="0.2">
      <c r="A360" s="966"/>
      <c r="B360" s="967"/>
      <c r="C360" s="968"/>
      <c r="D360" s="968"/>
      <c r="E360" s="968"/>
      <c r="F360" s="968"/>
      <c r="G360" s="968"/>
      <c r="H360" s="968"/>
      <c r="I360" s="968"/>
      <c r="J360" s="968"/>
      <c r="K360" s="968"/>
      <c r="L360" s="967"/>
      <c r="M360" s="991"/>
    </row>
    <row r="368" spans="1:13" x14ac:dyDescent="0.2">
      <c r="A368" s="963"/>
      <c r="B368" s="961"/>
      <c r="C368" s="960"/>
      <c r="D368" s="960"/>
      <c r="E368" s="960"/>
      <c r="F368" s="960"/>
      <c r="G368" s="960"/>
      <c r="H368" s="960"/>
      <c r="I368" s="960"/>
      <c r="J368" s="960"/>
      <c r="K368" s="960"/>
      <c r="L368" s="961"/>
      <c r="M368" s="985"/>
    </row>
    <row r="373" spans="1:13" x14ac:dyDescent="0.2">
      <c r="A373" s="966"/>
      <c r="B373" s="967"/>
      <c r="C373" s="968"/>
      <c r="D373" s="968"/>
      <c r="E373" s="968"/>
      <c r="F373" s="968"/>
      <c r="G373" s="968"/>
      <c r="H373" s="968"/>
      <c r="I373" s="968"/>
      <c r="J373" s="968"/>
      <c r="K373" s="968"/>
      <c r="L373" s="967"/>
      <c r="M373" s="991"/>
    </row>
    <row r="380" spans="1:13" x14ac:dyDescent="0.2">
      <c r="A380" s="963"/>
      <c r="B380" s="961"/>
      <c r="C380" s="960"/>
      <c r="D380" s="960"/>
      <c r="E380" s="960"/>
      <c r="F380" s="960"/>
      <c r="G380" s="960"/>
      <c r="H380" s="960"/>
      <c r="I380" s="960"/>
      <c r="J380" s="960"/>
      <c r="K380" s="960"/>
      <c r="L380" s="961"/>
      <c r="M380" s="985"/>
    </row>
    <row r="391" spans="1:13" x14ac:dyDescent="0.2">
      <c r="A391" s="966"/>
      <c r="B391" s="967"/>
      <c r="C391" s="968"/>
      <c r="D391" s="968"/>
      <c r="E391" s="968"/>
      <c r="F391" s="968"/>
      <c r="G391" s="968"/>
      <c r="H391" s="968"/>
      <c r="I391" s="968"/>
      <c r="J391" s="968"/>
      <c r="K391" s="968"/>
      <c r="L391" s="967"/>
      <c r="M391" s="991"/>
    </row>
    <row r="393" spans="1:13" x14ac:dyDescent="0.2">
      <c r="A393" s="963"/>
      <c r="B393" s="961"/>
      <c r="C393" s="960"/>
      <c r="D393" s="960"/>
      <c r="E393" s="960"/>
      <c r="F393" s="960"/>
      <c r="G393" s="960"/>
      <c r="H393" s="960"/>
      <c r="I393" s="960"/>
      <c r="J393" s="960"/>
      <c r="K393" s="960"/>
      <c r="L393" s="961"/>
      <c r="M393" s="985"/>
    </row>
    <row r="404" spans="1:13" x14ac:dyDescent="0.2">
      <c r="A404" s="966"/>
      <c r="B404" s="967"/>
      <c r="C404" s="968"/>
      <c r="D404" s="968"/>
      <c r="E404" s="968"/>
      <c r="F404" s="968"/>
      <c r="G404" s="968"/>
      <c r="H404" s="968"/>
      <c r="I404" s="968"/>
      <c r="J404" s="968"/>
      <c r="K404" s="968"/>
      <c r="L404" s="967"/>
      <c r="M404" s="991"/>
    </row>
    <row r="406" spans="1:13" x14ac:dyDescent="0.2">
      <c r="A406" s="963"/>
      <c r="B406" s="961"/>
      <c r="C406" s="960"/>
      <c r="D406" s="960"/>
      <c r="E406" s="960"/>
      <c r="F406" s="960"/>
      <c r="G406" s="960"/>
      <c r="H406" s="960"/>
      <c r="I406" s="960"/>
      <c r="J406" s="960"/>
      <c r="K406" s="960"/>
      <c r="L406" s="961"/>
      <c r="M406" s="985"/>
    </row>
    <row r="419" spans="1:13" x14ac:dyDescent="0.2">
      <c r="A419" s="963"/>
      <c r="B419" s="961"/>
      <c r="C419" s="960"/>
      <c r="D419" s="960"/>
      <c r="E419" s="960"/>
      <c r="F419" s="960"/>
      <c r="G419" s="960"/>
      <c r="H419" s="960"/>
      <c r="I419" s="960"/>
      <c r="J419" s="960"/>
      <c r="K419" s="960"/>
      <c r="L419" s="961"/>
      <c r="M419" s="985"/>
    </row>
    <row r="432" spans="1:13" x14ac:dyDescent="0.2">
      <c r="A432" s="963"/>
      <c r="B432" s="961"/>
      <c r="C432" s="960"/>
      <c r="D432" s="960"/>
      <c r="E432" s="960"/>
      <c r="F432" s="960"/>
      <c r="G432" s="960"/>
      <c r="H432" s="960"/>
      <c r="I432" s="960"/>
      <c r="J432" s="960"/>
      <c r="K432" s="960"/>
      <c r="L432" s="961"/>
      <c r="M432" s="985"/>
    </row>
    <row r="445" spans="1:13" x14ac:dyDescent="0.2">
      <c r="A445" s="963"/>
      <c r="B445" s="961"/>
      <c r="C445" s="960"/>
      <c r="D445" s="960"/>
      <c r="E445" s="960"/>
      <c r="F445" s="960"/>
      <c r="G445" s="960"/>
      <c r="H445" s="960"/>
      <c r="I445" s="960"/>
      <c r="J445" s="960"/>
      <c r="K445" s="960"/>
      <c r="L445" s="961"/>
      <c r="M445" s="985"/>
    </row>
    <row r="456" spans="1:13" x14ac:dyDescent="0.2">
      <c r="A456" s="1003"/>
      <c r="B456" s="1004"/>
      <c r="C456" s="1005"/>
      <c r="D456" s="1005"/>
      <c r="E456" s="1005"/>
      <c r="F456" s="1005"/>
      <c r="G456" s="1005"/>
      <c r="H456" s="1005"/>
      <c r="I456" s="1005"/>
      <c r="J456" s="1005"/>
      <c r="K456" s="1005"/>
      <c r="L456" s="1004"/>
      <c r="M456" s="1006"/>
    </row>
    <row r="457" spans="1:13" x14ac:dyDescent="0.2">
      <c r="A457" s="963"/>
      <c r="B457" s="961"/>
      <c r="C457" s="960"/>
      <c r="D457" s="960"/>
      <c r="E457" s="960"/>
      <c r="F457" s="960"/>
      <c r="G457" s="960"/>
      <c r="H457" s="960"/>
      <c r="I457" s="960"/>
      <c r="J457" s="960"/>
      <c r="K457" s="960"/>
      <c r="L457" s="961"/>
      <c r="M457" s="985"/>
    </row>
    <row r="468" spans="1:13" x14ac:dyDescent="0.2">
      <c r="A468" s="1003"/>
      <c r="B468" s="1004"/>
      <c r="C468" s="1005"/>
      <c r="D468" s="1005"/>
      <c r="E468" s="1005"/>
      <c r="F468" s="1005"/>
      <c r="G468" s="1005"/>
      <c r="H468" s="1005"/>
      <c r="I468" s="1005"/>
      <c r="J468" s="1005"/>
      <c r="K468" s="1005"/>
      <c r="L468" s="1004"/>
      <c r="M468" s="1006"/>
    </row>
    <row r="469" spans="1:13" x14ac:dyDescent="0.2">
      <c r="A469" s="963"/>
      <c r="B469" s="961"/>
      <c r="C469" s="960"/>
      <c r="D469" s="960"/>
      <c r="E469" s="960"/>
      <c r="F469" s="960"/>
      <c r="G469" s="960"/>
      <c r="H469" s="960"/>
      <c r="I469" s="960"/>
      <c r="J469" s="960"/>
      <c r="K469" s="960"/>
      <c r="L469" s="961"/>
      <c r="M469" s="985"/>
    </row>
    <row r="480" spans="1:13" x14ac:dyDescent="0.2">
      <c r="A480" s="1003"/>
      <c r="B480" s="1004"/>
      <c r="C480" s="1005"/>
      <c r="D480" s="1005"/>
      <c r="E480" s="1005"/>
      <c r="F480" s="1005"/>
      <c r="G480" s="1005"/>
      <c r="H480" s="1005"/>
      <c r="I480" s="1005"/>
      <c r="J480" s="1005"/>
      <c r="K480" s="1005"/>
      <c r="L480" s="1004"/>
      <c r="M480" s="1006"/>
    </row>
    <row r="481" spans="1:13" x14ac:dyDescent="0.2">
      <c r="A481" s="963"/>
      <c r="B481" s="961"/>
      <c r="C481" s="960"/>
      <c r="D481" s="960"/>
      <c r="E481" s="960"/>
      <c r="F481" s="960"/>
      <c r="G481" s="960"/>
      <c r="H481" s="960"/>
      <c r="I481" s="960"/>
      <c r="J481" s="960"/>
      <c r="K481" s="960"/>
      <c r="L481" s="961"/>
      <c r="M481" s="985"/>
    </row>
    <row r="492" spans="1:13" x14ac:dyDescent="0.2">
      <c r="A492" s="1003"/>
      <c r="B492" s="1004"/>
      <c r="C492" s="1005"/>
      <c r="D492" s="1005"/>
      <c r="E492" s="1005"/>
      <c r="F492" s="1005"/>
      <c r="G492" s="1005"/>
      <c r="H492" s="1005"/>
      <c r="I492" s="1005"/>
      <c r="J492" s="1005"/>
      <c r="K492" s="1005"/>
      <c r="L492" s="1004"/>
      <c r="M492" s="1006"/>
    </row>
    <row r="493" spans="1:13" x14ac:dyDescent="0.2">
      <c r="A493" s="963"/>
      <c r="B493" s="961"/>
      <c r="C493" s="960"/>
      <c r="D493" s="960"/>
      <c r="E493" s="960"/>
      <c r="F493" s="960"/>
      <c r="G493" s="960"/>
      <c r="H493" s="960"/>
      <c r="I493" s="960"/>
      <c r="J493" s="960"/>
      <c r="K493" s="960"/>
      <c r="L493" s="961"/>
      <c r="M493" s="985"/>
    </row>
    <row r="506" spans="1:13" x14ac:dyDescent="0.2">
      <c r="A506" s="963"/>
      <c r="B506" s="961"/>
      <c r="C506" s="960"/>
      <c r="D506" s="960"/>
      <c r="E506" s="960"/>
      <c r="F506" s="960"/>
      <c r="G506" s="960"/>
      <c r="H506" s="960"/>
      <c r="I506" s="960"/>
      <c r="J506" s="960"/>
      <c r="K506" s="960"/>
      <c r="L506" s="961"/>
      <c r="M506" s="985"/>
    </row>
    <row r="514" spans="1:13" x14ac:dyDescent="0.2">
      <c r="A514" s="966"/>
      <c r="B514" s="967"/>
      <c r="C514" s="968"/>
      <c r="D514" s="968"/>
      <c r="E514" s="968"/>
      <c r="F514" s="968"/>
      <c r="G514" s="968"/>
      <c r="H514" s="968"/>
      <c r="I514" s="968"/>
      <c r="J514" s="968"/>
      <c r="K514" s="968"/>
      <c r="L514" s="967"/>
      <c r="M514" s="991"/>
    </row>
    <row r="519" spans="1:13" x14ac:dyDescent="0.2">
      <c r="A519" s="963"/>
      <c r="B519" s="961"/>
      <c r="C519" s="960"/>
      <c r="D519" s="960"/>
      <c r="E519" s="960"/>
      <c r="F519" s="960"/>
      <c r="G519" s="960"/>
      <c r="H519" s="960"/>
      <c r="I519" s="960"/>
      <c r="J519" s="960"/>
      <c r="K519" s="960"/>
      <c r="L519" s="961"/>
      <c r="M519" s="985"/>
    </row>
    <row r="528" spans="1:13" x14ac:dyDescent="0.2">
      <c r="A528" s="966"/>
      <c r="B528" s="967"/>
      <c r="C528" s="968"/>
      <c r="D528" s="968"/>
      <c r="E528" s="968"/>
      <c r="F528" s="968"/>
      <c r="G528" s="968"/>
      <c r="H528" s="968"/>
      <c r="I528" s="968"/>
      <c r="J528" s="968"/>
      <c r="K528" s="968"/>
      <c r="L528" s="967"/>
      <c r="M528" s="991"/>
    </row>
    <row r="531" spans="1:13" x14ac:dyDescent="0.2">
      <c r="A531" s="966"/>
      <c r="B531" s="967"/>
      <c r="C531" s="968"/>
      <c r="D531" s="968"/>
      <c r="E531" s="968"/>
      <c r="F531" s="968"/>
      <c r="G531" s="968"/>
      <c r="H531" s="968"/>
      <c r="I531" s="968"/>
      <c r="J531" s="968"/>
      <c r="K531" s="968"/>
      <c r="L531" s="967"/>
      <c r="M531" s="991"/>
    </row>
    <row r="532" spans="1:13" x14ac:dyDescent="0.2">
      <c r="A532" s="981"/>
      <c r="B532" s="982"/>
      <c r="C532" s="981"/>
      <c r="D532" s="981"/>
      <c r="E532" s="981"/>
      <c r="F532" s="981"/>
      <c r="G532" s="981"/>
      <c r="H532" s="981"/>
      <c r="I532" s="981"/>
      <c r="J532" s="981"/>
      <c r="K532" s="981"/>
      <c r="L532" s="982"/>
      <c r="M532" s="982"/>
    </row>
    <row r="546" spans="1:13" x14ac:dyDescent="0.2">
      <c r="A546" s="963"/>
      <c r="B546" s="961"/>
      <c r="C546" s="960"/>
      <c r="D546" s="960"/>
      <c r="E546" s="960"/>
      <c r="F546" s="960"/>
      <c r="G546" s="960"/>
      <c r="H546" s="960"/>
      <c r="I546" s="960"/>
      <c r="J546" s="960"/>
      <c r="K546" s="960"/>
      <c r="L546" s="961"/>
      <c r="M546" s="985"/>
    </row>
    <row r="559" spans="1:13" x14ac:dyDescent="0.2">
      <c r="A559" s="963"/>
      <c r="B559" s="961"/>
      <c r="C559" s="960"/>
      <c r="D559" s="960"/>
      <c r="E559" s="960"/>
      <c r="F559" s="960"/>
      <c r="G559" s="960"/>
      <c r="H559" s="960"/>
      <c r="I559" s="960"/>
      <c r="J559" s="960"/>
      <c r="K559" s="960"/>
      <c r="L559" s="961"/>
      <c r="M559" s="985"/>
    </row>
    <row r="570" spans="1:13" x14ac:dyDescent="0.2">
      <c r="A570" s="963"/>
      <c r="B570" s="961"/>
      <c r="C570" s="960"/>
      <c r="D570" s="960"/>
      <c r="E570" s="960"/>
      <c r="F570" s="960"/>
      <c r="G570" s="960"/>
      <c r="H570" s="960"/>
      <c r="I570" s="960"/>
      <c r="J570" s="960"/>
      <c r="K570" s="960"/>
      <c r="L570" s="961"/>
      <c r="M570" s="985"/>
    </row>
    <row r="583" spans="1:13" x14ac:dyDescent="0.2">
      <c r="A583" s="963"/>
      <c r="B583" s="961"/>
      <c r="C583" s="960"/>
      <c r="D583" s="960"/>
      <c r="E583" s="960"/>
      <c r="F583" s="960"/>
      <c r="G583" s="960"/>
      <c r="H583" s="960"/>
      <c r="I583" s="960"/>
      <c r="J583" s="960"/>
      <c r="K583" s="960"/>
      <c r="L583" s="961"/>
      <c r="M583" s="985"/>
    </row>
    <row r="587" spans="1:13" x14ac:dyDescent="0.2">
      <c r="A587" s="966"/>
      <c r="B587" s="967"/>
      <c r="C587" s="968"/>
      <c r="D587" s="968"/>
      <c r="E587" s="968"/>
      <c r="F587" s="968"/>
      <c r="G587" s="968"/>
      <c r="H587" s="968"/>
      <c r="I587" s="968"/>
      <c r="J587" s="968"/>
      <c r="K587" s="968"/>
      <c r="L587" s="967"/>
      <c r="M587" s="991"/>
    </row>
    <row r="595" spans="1:13" x14ac:dyDescent="0.2">
      <c r="A595" s="963"/>
      <c r="B595" s="961"/>
      <c r="C595" s="960"/>
      <c r="D595" s="960"/>
      <c r="E595" s="960"/>
      <c r="F595" s="960"/>
      <c r="G595" s="960"/>
      <c r="H595" s="960"/>
      <c r="I595" s="960"/>
      <c r="J595" s="960"/>
      <c r="K595" s="960"/>
      <c r="L595" s="961"/>
      <c r="M595" s="985"/>
    </row>
    <row r="599" spans="1:13" x14ac:dyDescent="0.2">
      <c r="A599" s="966"/>
      <c r="B599" s="967"/>
      <c r="C599" s="968"/>
      <c r="D599" s="968"/>
      <c r="E599" s="968"/>
      <c r="F599" s="968"/>
      <c r="G599" s="968"/>
      <c r="H599" s="968"/>
      <c r="I599" s="968"/>
      <c r="J599" s="968"/>
      <c r="K599" s="968"/>
      <c r="L599" s="967"/>
      <c r="M599" s="991"/>
    </row>
    <row r="607" spans="1:13" x14ac:dyDescent="0.2">
      <c r="A607" s="963"/>
      <c r="B607" s="961"/>
      <c r="C607" s="960"/>
      <c r="D607" s="960"/>
      <c r="E607" s="960"/>
      <c r="F607" s="960"/>
      <c r="G607" s="960"/>
      <c r="H607" s="960"/>
      <c r="I607" s="960"/>
      <c r="J607" s="960"/>
      <c r="K607" s="960"/>
      <c r="L607" s="961"/>
      <c r="M607" s="985"/>
    </row>
  </sheetData>
  <mergeCells count="12">
    <mergeCell ref="O24:P24"/>
    <mergeCell ref="M4:M5"/>
    <mergeCell ref="A24:B24"/>
    <mergeCell ref="A4:A5"/>
    <mergeCell ref="B4:B5"/>
    <mergeCell ref="C4:K4"/>
    <mergeCell ref="L4:L5"/>
    <mergeCell ref="Q4:Q5"/>
    <mergeCell ref="A1:L1"/>
    <mergeCell ref="A2:L2"/>
    <mergeCell ref="O4:O5"/>
    <mergeCell ref="P4:P5"/>
  </mergeCells>
  <pageMargins left="1.1811023622047245" right="0.19685039370078741" top="0.98425196850393704" bottom="0.19685039370078741" header="0.31496062992125984" footer="0.31496062992125984"/>
  <pageSetup paperSize="9" scale="72" orientation="landscape" horizontalDpi="4294967293" vertic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7"/>
  <sheetViews>
    <sheetView view="pageBreakPreview" zoomScale="90" zoomScaleNormal="90" zoomScaleSheetLayoutView="90" workbookViewId="0">
      <selection activeCell="A2" sqref="A2:L2"/>
    </sheetView>
  </sheetViews>
  <sheetFormatPr defaultRowHeight="12.75" x14ac:dyDescent="0.2"/>
  <cols>
    <col min="1" max="1" width="3.28515625" style="926" customWidth="1"/>
    <col min="2" max="2" width="53.28515625" style="924" customWidth="1"/>
    <col min="3" max="3" width="10" style="926" customWidth="1"/>
    <col min="4" max="4" width="12.140625" style="926" customWidth="1"/>
    <col min="5" max="5" width="7" style="926" customWidth="1"/>
    <col min="6" max="6" width="10.7109375" style="926" customWidth="1"/>
    <col min="7" max="7" width="10.140625" style="926" bestFit="1" customWidth="1"/>
    <col min="8" max="8" width="12.28515625" style="926" customWidth="1"/>
    <col min="9" max="9" width="10.42578125" style="926" customWidth="1"/>
    <col min="10" max="10" width="9.85546875" style="926" customWidth="1"/>
    <col min="11" max="11" width="10.5703125" style="926" customWidth="1"/>
    <col min="12" max="12" width="9.140625" style="924"/>
    <col min="13" max="13" width="10.140625" style="924" customWidth="1"/>
    <col min="14" max="15" width="9.140625" style="924"/>
    <col min="16" max="16" width="53.5703125" style="924" bestFit="1" customWidth="1"/>
    <col min="17" max="16384" width="9.140625" style="924"/>
  </cols>
  <sheetData>
    <row r="1" spans="1:17" s="1015" customFormat="1" ht="18.75" x14ac:dyDescent="0.3">
      <c r="A1" s="2048" t="s">
        <v>1908</v>
      </c>
      <c r="B1" s="2048"/>
      <c r="C1" s="2048"/>
      <c r="D1" s="2048"/>
      <c r="E1" s="2048"/>
      <c r="F1" s="2048"/>
      <c r="G1" s="2048"/>
      <c r="H1" s="2048"/>
      <c r="I1" s="2048"/>
      <c r="J1" s="2048"/>
      <c r="K1" s="2048"/>
      <c r="L1" s="2048"/>
    </row>
    <row r="2" spans="1:17" s="1015" customFormat="1" ht="18.75" x14ac:dyDescent="0.3">
      <c r="A2" s="2048" t="s">
        <v>449</v>
      </c>
      <c r="B2" s="2048"/>
      <c r="C2" s="2048"/>
      <c r="D2" s="2048"/>
      <c r="E2" s="2048"/>
      <c r="F2" s="2048"/>
      <c r="G2" s="2048"/>
      <c r="H2" s="2048"/>
      <c r="I2" s="2048"/>
      <c r="J2" s="2048"/>
      <c r="K2" s="2048"/>
      <c r="L2" s="2048"/>
    </row>
    <row r="4" spans="1:17" ht="15" customHeight="1" x14ac:dyDescent="0.2">
      <c r="A4" s="2046" t="s">
        <v>1261</v>
      </c>
      <c r="B4" s="2045" t="s">
        <v>1448</v>
      </c>
      <c r="C4" s="2044" t="s">
        <v>1906</v>
      </c>
      <c r="D4" s="2044"/>
      <c r="E4" s="2044"/>
      <c r="F4" s="2044"/>
      <c r="G4" s="2044"/>
      <c r="H4" s="2044"/>
      <c r="I4" s="2044"/>
      <c r="J4" s="2044"/>
      <c r="K4" s="2044"/>
      <c r="L4" s="2045" t="s">
        <v>1447</v>
      </c>
      <c r="M4" s="2051" t="s">
        <v>1872</v>
      </c>
      <c r="O4" s="2046" t="s">
        <v>1261</v>
      </c>
      <c r="P4" s="2045" t="s">
        <v>1448</v>
      </c>
      <c r="Q4" s="2046" t="s">
        <v>1447</v>
      </c>
    </row>
    <row r="5" spans="1:17" ht="34.5" customHeight="1" x14ac:dyDescent="0.2">
      <c r="A5" s="2047"/>
      <c r="B5" s="2045"/>
      <c r="C5" s="1970" t="s">
        <v>745</v>
      </c>
      <c r="D5" s="1970" t="s">
        <v>1886</v>
      </c>
      <c r="E5" s="1970" t="s">
        <v>1359</v>
      </c>
      <c r="F5" s="1970" t="s">
        <v>1360</v>
      </c>
      <c r="G5" s="1970" t="s">
        <v>758</v>
      </c>
      <c r="H5" s="1970" t="s">
        <v>1361</v>
      </c>
      <c r="I5" s="1970" t="s">
        <v>1362</v>
      </c>
      <c r="J5" s="1970" t="s">
        <v>1358</v>
      </c>
      <c r="K5" s="1970" t="s">
        <v>1363</v>
      </c>
      <c r="L5" s="2045"/>
      <c r="M5" s="2051"/>
      <c r="O5" s="2047"/>
      <c r="P5" s="2045"/>
      <c r="Q5" s="2047"/>
    </row>
    <row r="6" spans="1:17" ht="15" customHeight="1" x14ac:dyDescent="0.2">
      <c r="A6" s="927">
        <v>1</v>
      </c>
      <c r="B6" s="928" t="s">
        <v>1365</v>
      </c>
      <c r="C6" s="1971">
        <f>'Sungai Raya_OK Print'!H10</f>
        <v>265</v>
      </c>
      <c r="D6" s="1971">
        <f>'Rasau Jaya_OK'!H11</f>
        <v>273</v>
      </c>
      <c r="E6" s="1971">
        <v>0</v>
      </c>
      <c r="F6" s="1971">
        <f>'Terentang_OK Print'!H10</f>
        <v>19</v>
      </c>
      <c r="G6" s="1971">
        <f>'Ambawang_OK Print'!H11</f>
        <v>118</v>
      </c>
      <c r="H6" s="1971">
        <v>0</v>
      </c>
      <c r="I6" s="1971">
        <f>'Batu Ampar_OK Print'!H10</f>
        <v>69</v>
      </c>
      <c r="J6" s="1971">
        <f>'Sungai Kakap_OK Print'!H12</f>
        <v>96</v>
      </c>
      <c r="K6" s="1971">
        <f>'Teluk Pakedai_OK Print'!H10</f>
        <v>61</v>
      </c>
      <c r="L6" s="1946">
        <f>SUM(C6:K6)</f>
        <v>901</v>
      </c>
      <c r="M6" s="1886">
        <f>(L6/L24)*100</f>
        <v>58.812010443864224</v>
      </c>
      <c r="O6" s="927">
        <v>1</v>
      </c>
      <c r="P6" s="928" t="s">
        <v>1365</v>
      </c>
      <c r="Q6" s="1014">
        <f>L6</f>
        <v>901</v>
      </c>
    </row>
    <row r="7" spans="1:17" ht="15" customHeight="1" x14ac:dyDescent="0.2">
      <c r="A7" s="927">
        <v>2</v>
      </c>
      <c r="B7" s="929" t="s">
        <v>1366</v>
      </c>
      <c r="C7" s="1971">
        <f>'Sungai Raya_OK Print'!H130</f>
        <v>22</v>
      </c>
      <c r="D7" s="1971">
        <f>'Rasau Jaya_OK'!H137</f>
        <v>13</v>
      </c>
      <c r="E7" s="1971">
        <v>0</v>
      </c>
      <c r="F7" s="1971">
        <v>0</v>
      </c>
      <c r="G7" s="1971">
        <f>'Ambawang_OK Print'!H51</f>
        <v>5</v>
      </c>
      <c r="H7" s="1971">
        <v>0</v>
      </c>
      <c r="I7" s="1971">
        <f>'Batu Ampar_OK Print'!H41</f>
        <v>5</v>
      </c>
      <c r="J7" s="1971">
        <v>0</v>
      </c>
      <c r="K7" s="1971">
        <v>0</v>
      </c>
      <c r="L7" s="1946">
        <f t="shared" ref="L7:L23" si="0">SUM(C7:K7)</f>
        <v>45</v>
      </c>
      <c r="M7" s="1886">
        <f>(L7/L24)*100</f>
        <v>2.9373368146214101</v>
      </c>
      <c r="O7" s="927">
        <v>2</v>
      </c>
      <c r="P7" s="929" t="s">
        <v>1366</v>
      </c>
      <c r="Q7" s="1014">
        <f t="shared" ref="Q7:Q23" si="1">L7</f>
        <v>45</v>
      </c>
    </row>
    <row r="8" spans="1:17" ht="15" customHeight="1" x14ac:dyDescent="0.2">
      <c r="A8" s="927">
        <v>3</v>
      </c>
      <c r="B8" s="929" t="s">
        <v>1367</v>
      </c>
      <c r="C8" s="1971">
        <v>0</v>
      </c>
      <c r="D8" s="1971">
        <v>0</v>
      </c>
      <c r="E8" s="1971">
        <f>'Kubu OK Print'!H11</f>
        <v>12</v>
      </c>
      <c r="F8" s="1971">
        <v>0</v>
      </c>
      <c r="G8" s="1971">
        <v>0</v>
      </c>
      <c r="H8" s="1971">
        <v>0</v>
      </c>
      <c r="I8" s="1971">
        <v>0</v>
      </c>
      <c r="J8" s="1971">
        <v>0</v>
      </c>
      <c r="K8" s="1971">
        <v>0</v>
      </c>
      <c r="L8" s="1946">
        <f t="shared" si="0"/>
        <v>12</v>
      </c>
      <c r="M8" s="1886">
        <f>(L8/L24)*100</f>
        <v>0.7832898172323759</v>
      </c>
      <c r="O8" s="927">
        <v>3</v>
      </c>
      <c r="P8" s="929" t="s">
        <v>1367</v>
      </c>
      <c r="Q8" s="1014">
        <f t="shared" si="1"/>
        <v>12</v>
      </c>
    </row>
    <row r="9" spans="1:17" ht="15" customHeight="1" x14ac:dyDescent="0.2">
      <c r="A9" s="927">
        <v>4</v>
      </c>
      <c r="B9" s="929" t="s">
        <v>1905</v>
      </c>
      <c r="C9" s="1971">
        <f>'Sungai Raya_OK Print'!H145</f>
        <v>4</v>
      </c>
      <c r="D9" s="1971">
        <v>0</v>
      </c>
      <c r="E9" s="1971">
        <v>0</v>
      </c>
      <c r="F9" s="1971">
        <v>0</v>
      </c>
      <c r="G9" s="1971">
        <v>0</v>
      </c>
      <c r="H9" s="1971">
        <v>0</v>
      </c>
      <c r="I9" s="1971">
        <v>0</v>
      </c>
      <c r="J9" s="1971">
        <v>0</v>
      </c>
      <c r="K9" s="1971">
        <v>0</v>
      </c>
      <c r="L9" s="1946">
        <f t="shared" si="0"/>
        <v>4</v>
      </c>
      <c r="M9" s="1886">
        <f>(L9/L24)*100</f>
        <v>0.26109660574412535</v>
      </c>
      <c r="O9" s="927">
        <v>4</v>
      </c>
      <c r="P9" s="929" t="s">
        <v>1905</v>
      </c>
      <c r="Q9" s="1014">
        <f t="shared" si="1"/>
        <v>4</v>
      </c>
    </row>
    <row r="10" spans="1:17" ht="15" customHeight="1" x14ac:dyDescent="0.2">
      <c r="A10" s="927">
        <v>5</v>
      </c>
      <c r="B10" s="929" t="s">
        <v>1368</v>
      </c>
      <c r="C10" s="1971">
        <v>0</v>
      </c>
      <c r="D10" s="1971">
        <f>'Rasau Jaya_OK'!H146</f>
        <v>17</v>
      </c>
      <c r="E10" s="1971">
        <v>0</v>
      </c>
      <c r="F10" s="1971">
        <v>0</v>
      </c>
      <c r="G10" s="1971">
        <f>'Ambawang_OK Print'!H58</f>
        <v>3</v>
      </c>
      <c r="H10" s="1971">
        <v>0</v>
      </c>
      <c r="I10" s="1971">
        <v>0</v>
      </c>
      <c r="J10" s="1971">
        <v>0</v>
      </c>
      <c r="K10" s="1971">
        <f>'Teluk Pakedai_OK Print'!H38</f>
        <v>6</v>
      </c>
      <c r="L10" s="1946">
        <f t="shared" si="0"/>
        <v>26</v>
      </c>
      <c r="M10" s="1886">
        <f>(L10/L24)*100</f>
        <v>1.6971279373368149</v>
      </c>
      <c r="O10" s="927">
        <v>5</v>
      </c>
      <c r="P10" s="929" t="s">
        <v>1368</v>
      </c>
      <c r="Q10" s="1014">
        <f t="shared" si="1"/>
        <v>26</v>
      </c>
    </row>
    <row r="11" spans="1:17" ht="15" customHeight="1" x14ac:dyDescent="0.2">
      <c r="A11" s="927">
        <v>6</v>
      </c>
      <c r="B11" s="929" t="s">
        <v>1369</v>
      </c>
      <c r="C11" s="1971">
        <v>0</v>
      </c>
      <c r="D11" s="1971">
        <v>0</v>
      </c>
      <c r="E11" s="1971">
        <v>0</v>
      </c>
      <c r="F11" s="1971">
        <v>0</v>
      </c>
      <c r="G11" s="1971">
        <f>'Ambawang_OK Print'!H62</f>
        <v>10</v>
      </c>
      <c r="H11" s="1971">
        <v>0</v>
      </c>
      <c r="I11" s="1971">
        <v>0</v>
      </c>
      <c r="J11" s="1971">
        <v>0</v>
      </c>
      <c r="K11" s="1971">
        <v>0</v>
      </c>
      <c r="L11" s="1946">
        <f t="shared" si="0"/>
        <v>10</v>
      </c>
      <c r="M11" s="1886">
        <f>(L11/L24)*100</f>
        <v>0.65274151436031325</v>
      </c>
      <c r="O11" s="927">
        <v>6</v>
      </c>
      <c r="P11" s="929" t="s">
        <v>1369</v>
      </c>
      <c r="Q11" s="1014">
        <f t="shared" si="1"/>
        <v>10</v>
      </c>
    </row>
    <row r="12" spans="1:17" ht="30" customHeight="1" x14ac:dyDescent="0.2">
      <c r="A12" s="927">
        <v>7</v>
      </c>
      <c r="B12" s="1743" t="s">
        <v>1370</v>
      </c>
      <c r="C12" s="1971">
        <f>'Sungai Raya_OK Print'!H149</f>
        <v>46</v>
      </c>
      <c r="D12" s="1971">
        <f>'Rasau Jaya_OK'!H156</f>
        <v>10</v>
      </c>
      <c r="E12" s="1971">
        <f>'Kubu OK Print'!H16</f>
        <v>5</v>
      </c>
      <c r="F12" s="1971">
        <v>0</v>
      </c>
      <c r="G12" s="1971">
        <f>'Ambawang_OK Print'!H66</f>
        <v>224</v>
      </c>
      <c r="H12" s="1971">
        <f>KMB!H11</f>
        <v>6</v>
      </c>
      <c r="I12" s="1971">
        <v>0</v>
      </c>
      <c r="J12" s="1971">
        <v>0</v>
      </c>
      <c r="K12" s="1971">
        <v>0</v>
      </c>
      <c r="L12" s="1947">
        <f t="shared" si="0"/>
        <v>291</v>
      </c>
      <c r="M12" s="1886">
        <f>(L12/L24)*100</f>
        <v>18.994778067885118</v>
      </c>
      <c r="O12" s="927">
        <v>7</v>
      </c>
      <c r="P12" s="1743" t="s">
        <v>1370</v>
      </c>
      <c r="Q12" s="1014">
        <f t="shared" si="1"/>
        <v>291</v>
      </c>
    </row>
    <row r="13" spans="1:17" ht="15" customHeight="1" x14ac:dyDescent="0.2">
      <c r="A13" s="927">
        <v>8</v>
      </c>
      <c r="B13" s="930" t="s">
        <v>1371</v>
      </c>
      <c r="C13" s="1971">
        <f>'Sungai Raya_OK Print'!H158</f>
        <v>15</v>
      </c>
      <c r="D13" s="1971">
        <v>0</v>
      </c>
      <c r="E13" s="1971">
        <v>0</v>
      </c>
      <c r="F13" s="1971">
        <v>0</v>
      </c>
      <c r="G13" s="1971">
        <v>0</v>
      </c>
      <c r="H13" s="1971">
        <v>0</v>
      </c>
      <c r="I13" s="1971">
        <v>0</v>
      </c>
      <c r="J13" s="1971">
        <v>0</v>
      </c>
      <c r="K13" s="1971">
        <v>0</v>
      </c>
      <c r="L13" s="1946">
        <f t="shared" si="0"/>
        <v>15</v>
      </c>
      <c r="M13" s="1886">
        <f>(L13/L24)*100</f>
        <v>0.97911227154046998</v>
      </c>
      <c r="O13" s="927">
        <v>8</v>
      </c>
      <c r="P13" s="930" t="s">
        <v>1371</v>
      </c>
      <c r="Q13" s="1014">
        <f t="shared" si="1"/>
        <v>15</v>
      </c>
    </row>
    <row r="14" spans="1:17" ht="15" customHeight="1" x14ac:dyDescent="0.2">
      <c r="A14" s="927">
        <v>9</v>
      </c>
      <c r="B14" s="929" t="s">
        <v>1372</v>
      </c>
      <c r="C14" s="1971">
        <v>0</v>
      </c>
      <c r="D14" s="1971">
        <v>0</v>
      </c>
      <c r="E14" s="1971">
        <v>0</v>
      </c>
      <c r="F14" s="1971">
        <v>0</v>
      </c>
      <c r="G14" s="1971">
        <v>0</v>
      </c>
      <c r="H14" s="1971">
        <v>0</v>
      </c>
      <c r="I14" s="1971">
        <v>0</v>
      </c>
      <c r="J14" s="1971">
        <f>'Sungai Kakap_OK Print'!H72</f>
        <v>8</v>
      </c>
      <c r="K14" s="1971">
        <v>0</v>
      </c>
      <c r="L14" s="1946">
        <f t="shared" si="0"/>
        <v>8</v>
      </c>
      <c r="M14" s="1886">
        <f>(L14/L24)*100</f>
        <v>0.52219321148825071</v>
      </c>
      <c r="O14" s="927">
        <v>9</v>
      </c>
      <c r="P14" s="929" t="s">
        <v>1372</v>
      </c>
      <c r="Q14" s="1014">
        <f t="shared" si="1"/>
        <v>8</v>
      </c>
    </row>
    <row r="15" spans="1:17" ht="15" customHeight="1" x14ac:dyDescent="0.2">
      <c r="A15" s="927">
        <v>10</v>
      </c>
      <c r="B15" s="1895" t="s">
        <v>1878</v>
      </c>
      <c r="C15" s="1971">
        <v>0</v>
      </c>
      <c r="D15" s="1971">
        <v>0</v>
      </c>
      <c r="E15" s="1971">
        <v>0</v>
      </c>
      <c r="F15" s="1971">
        <v>0</v>
      </c>
      <c r="G15" s="1971">
        <f>'Ambawang_OK Print'!H108</f>
        <v>8</v>
      </c>
      <c r="H15" s="1971">
        <v>0</v>
      </c>
      <c r="I15" s="1971">
        <v>0</v>
      </c>
      <c r="J15" s="1971">
        <v>0</v>
      </c>
      <c r="K15" s="1971">
        <v>0</v>
      </c>
      <c r="L15" s="1946">
        <f t="shared" si="0"/>
        <v>8</v>
      </c>
      <c r="M15" s="1886">
        <f>(L15/L24)*100</f>
        <v>0.52219321148825071</v>
      </c>
      <c r="O15" s="927">
        <v>10</v>
      </c>
      <c r="P15" s="929" t="s">
        <v>1903</v>
      </c>
      <c r="Q15" s="1014">
        <f t="shared" si="1"/>
        <v>8</v>
      </c>
    </row>
    <row r="16" spans="1:17" ht="15" customHeight="1" x14ac:dyDescent="0.2">
      <c r="A16" s="927">
        <v>11</v>
      </c>
      <c r="B16" s="1896" t="s">
        <v>1879</v>
      </c>
      <c r="C16" s="1971">
        <f>'Sungai Raya_OK Print'!H170</f>
        <v>7</v>
      </c>
      <c r="D16" s="1971">
        <v>0</v>
      </c>
      <c r="E16" s="1971">
        <v>0</v>
      </c>
      <c r="F16" s="1971">
        <v>0</v>
      </c>
      <c r="G16" s="1971">
        <v>0</v>
      </c>
      <c r="H16" s="1971">
        <v>0</v>
      </c>
      <c r="I16" s="1971">
        <v>0</v>
      </c>
      <c r="J16" s="1971">
        <f>'Sungai Kakap_OK Print'!H79</f>
        <v>1</v>
      </c>
      <c r="K16" s="1971">
        <v>0</v>
      </c>
      <c r="L16" s="1946">
        <f t="shared" si="0"/>
        <v>8</v>
      </c>
      <c r="M16" s="1886">
        <f>(L16/L24)*100</f>
        <v>0.52219321148825071</v>
      </c>
      <c r="O16" s="927">
        <v>11</v>
      </c>
      <c r="P16" s="929" t="s">
        <v>1888</v>
      </c>
      <c r="Q16" s="1946">
        <f>L16</f>
        <v>8</v>
      </c>
    </row>
    <row r="17" spans="1:17" ht="15" customHeight="1" x14ac:dyDescent="0.2">
      <c r="A17" s="927">
        <v>12</v>
      </c>
      <c r="B17" s="929" t="s">
        <v>1645</v>
      </c>
      <c r="C17" s="1971">
        <f>'Sungai Raya_OK Print'!H174</f>
        <v>8</v>
      </c>
      <c r="D17" s="1971">
        <v>0</v>
      </c>
      <c r="E17" s="1971">
        <v>0</v>
      </c>
      <c r="F17" s="1971">
        <v>0</v>
      </c>
      <c r="G17" s="1971">
        <v>0</v>
      </c>
      <c r="H17" s="1971">
        <v>0</v>
      </c>
      <c r="I17" s="1971">
        <v>0</v>
      </c>
      <c r="J17" s="1971">
        <v>0</v>
      </c>
      <c r="K17" s="1971">
        <v>0</v>
      </c>
      <c r="L17" s="1946">
        <f t="shared" si="0"/>
        <v>8</v>
      </c>
      <c r="M17" s="1886">
        <f>(L17/L24)*100</f>
        <v>0.52219321148825071</v>
      </c>
      <c r="O17" s="927">
        <v>12</v>
      </c>
      <c r="P17" s="929" t="s">
        <v>1645</v>
      </c>
      <c r="Q17" s="1014">
        <f t="shared" si="1"/>
        <v>8</v>
      </c>
    </row>
    <row r="18" spans="1:17" ht="15" customHeight="1" x14ac:dyDescent="0.2">
      <c r="A18" s="927">
        <v>13</v>
      </c>
      <c r="B18" s="929" t="s">
        <v>1373</v>
      </c>
      <c r="C18" s="1971">
        <f>'Sungai Raya_OK Print'!H178</f>
        <v>19</v>
      </c>
      <c r="D18" s="1971">
        <v>0</v>
      </c>
      <c r="E18" s="1971">
        <v>0</v>
      </c>
      <c r="F18" s="1971">
        <v>0</v>
      </c>
      <c r="G18" s="1971">
        <f>'Ambawang_OK Print'!H115</f>
        <v>10</v>
      </c>
      <c r="H18" s="1971">
        <v>0</v>
      </c>
      <c r="I18" s="1971">
        <v>0</v>
      </c>
      <c r="J18" s="1971">
        <v>0</v>
      </c>
      <c r="K18" s="1971">
        <v>0</v>
      </c>
      <c r="L18" s="1946">
        <f t="shared" si="0"/>
        <v>29</v>
      </c>
      <c r="M18" s="1886">
        <f>(L18/L24)*100</f>
        <v>1.8929503916449086</v>
      </c>
      <c r="O18" s="927">
        <v>13</v>
      </c>
      <c r="P18" s="929" t="s">
        <v>1373</v>
      </c>
      <c r="Q18" s="1014">
        <f t="shared" si="1"/>
        <v>29</v>
      </c>
    </row>
    <row r="19" spans="1:17" ht="15" customHeight="1" x14ac:dyDescent="0.2">
      <c r="A19" s="927">
        <v>14</v>
      </c>
      <c r="B19" s="929" t="s">
        <v>1446</v>
      </c>
      <c r="C19" s="1971">
        <f>'Sungai Raya_OK Print'!H188</f>
        <v>2</v>
      </c>
      <c r="D19" s="1971">
        <v>0</v>
      </c>
      <c r="E19" s="1971">
        <v>0</v>
      </c>
      <c r="F19" s="1971">
        <v>0</v>
      </c>
      <c r="G19" s="1971">
        <f>'Ambawang_OK Print'!H129</f>
        <v>2</v>
      </c>
      <c r="H19" s="1971">
        <v>0</v>
      </c>
      <c r="I19" s="1971">
        <v>0</v>
      </c>
      <c r="J19" s="1971">
        <v>0</v>
      </c>
      <c r="K19" s="1971">
        <v>0</v>
      </c>
      <c r="L19" s="1946">
        <f t="shared" si="0"/>
        <v>4</v>
      </c>
      <c r="M19" s="1886">
        <f>(L19/L24)*100</f>
        <v>0.26109660574412535</v>
      </c>
      <c r="O19" s="927">
        <v>14</v>
      </c>
      <c r="P19" s="929" t="s">
        <v>1446</v>
      </c>
      <c r="Q19" s="1014">
        <f t="shared" si="1"/>
        <v>4</v>
      </c>
    </row>
    <row r="20" spans="1:17" ht="15" customHeight="1" x14ac:dyDescent="0.2">
      <c r="A20" s="927">
        <v>15</v>
      </c>
      <c r="B20" s="929" t="s">
        <v>1646</v>
      </c>
      <c r="C20" s="1971">
        <v>0</v>
      </c>
      <c r="D20" s="1971">
        <v>0</v>
      </c>
      <c r="E20" s="1971">
        <v>0</v>
      </c>
      <c r="F20" s="1971">
        <v>0</v>
      </c>
      <c r="G20" s="1971">
        <v>0</v>
      </c>
      <c r="H20" s="1971">
        <v>0</v>
      </c>
      <c r="I20" s="1971">
        <v>0</v>
      </c>
      <c r="J20" s="1971">
        <v>0</v>
      </c>
      <c r="K20" s="1971">
        <v>0</v>
      </c>
      <c r="L20" s="1946">
        <f t="shared" si="0"/>
        <v>0</v>
      </c>
      <c r="M20" s="1886">
        <f>(L20/L24)*100</f>
        <v>0</v>
      </c>
      <c r="O20" s="927">
        <v>15</v>
      </c>
      <c r="P20" s="929" t="s">
        <v>1646</v>
      </c>
      <c r="Q20" s="1014">
        <f t="shared" si="1"/>
        <v>0</v>
      </c>
    </row>
    <row r="21" spans="1:17" ht="15" customHeight="1" x14ac:dyDescent="0.2">
      <c r="A21" s="927">
        <v>16</v>
      </c>
      <c r="B21" s="929" t="s">
        <v>1374</v>
      </c>
      <c r="C21" s="1971">
        <f>'Sungai Raya_OK Print'!H196</f>
        <v>26</v>
      </c>
      <c r="D21" s="1971">
        <f>'Rasau Jaya_OK'!H165</f>
        <v>31</v>
      </c>
      <c r="E21" s="1971">
        <v>0</v>
      </c>
      <c r="F21" s="1971">
        <v>0</v>
      </c>
      <c r="G21" s="1971">
        <f>'Ambawang_OK Print'!H133</f>
        <v>4</v>
      </c>
      <c r="H21" s="1971">
        <v>0</v>
      </c>
      <c r="I21" s="1971">
        <v>0</v>
      </c>
      <c r="J21" s="1971">
        <f>'Sungai Kakap_OK Print'!H83</f>
        <v>22</v>
      </c>
      <c r="K21" s="1971">
        <v>0</v>
      </c>
      <c r="L21" s="1946">
        <f t="shared" si="0"/>
        <v>83</v>
      </c>
      <c r="M21" s="1886">
        <f>(L21/L24)*100</f>
        <v>5.4177545691906008</v>
      </c>
      <c r="O21" s="927">
        <v>16</v>
      </c>
      <c r="P21" s="929" t="s">
        <v>1374</v>
      </c>
      <c r="Q21" s="1014">
        <f t="shared" si="1"/>
        <v>83</v>
      </c>
    </row>
    <row r="22" spans="1:17" ht="15" customHeight="1" x14ac:dyDescent="0.2">
      <c r="A22" s="927">
        <v>17</v>
      </c>
      <c r="B22" s="929" t="s">
        <v>1375</v>
      </c>
      <c r="C22" s="1971">
        <f>'Sungai Raya_OK Print'!H204</f>
        <v>22</v>
      </c>
      <c r="D22" s="1971">
        <f>'Rasau Jaya_OK'!H188</f>
        <v>2</v>
      </c>
      <c r="E22" s="1971">
        <f>'Kubu OK Print'!H20</f>
        <v>9</v>
      </c>
      <c r="F22" s="1971">
        <v>0</v>
      </c>
      <c r="G22" s="1971">
        <v>0</v>
      </c>
      <c r="H22" s="1971">
        <v>0</v>
      </c>
      <c r="I22" s="1971">
        <f>'Batu Ampar_OK Print'!H47</f>
        <v>2</v>
      </c>
      <c r="J22" s="1971">
        <f>'Sungai Kakap_OK Print'!H92</f>
        <v>12</v>
      </c>
      <c r="K22" s="1971">
        <f>'Teluk Pakedai_OK Print'!H44</f>
        <v>3</v>
      </c>
      <c r="L22" s="1946">
        <f t="shared" si="0"/>
        <v>50</v>
      </c>
      <c r="M22" s="1886">
        <f>(L22/L24)*100</f>
        <v>3.2637075718015671</v>
      </c>
      <c r="O22" s="927">
        <v>17</v>
      </c>
      <c r="P22" s="929" t="s">
        <v>1375</v>
      </c>
      <c r="Q22" s="1014">
        <f t="shared" si="1"/>
        <v>50</v>
      </c>
    </row>
    <row r="23" spans="1:17" ht="15" customHeight="1" x14ac:dyDescent="0.2">
      <c r="A23" s="927">
        <v>18</v>
      </c>
      <c r="B23" s="1742" t="s">
        <v>1647</v>
      </c>
      <c r="C23" s="1971">
        <f>'Sungai Raya_OK Print'!H223</f>
        <v>23</v>
      </c>
      <c r="D23" s="1971">
        <v>0</v>
      </c>
      <c r="E23" s="1971">
        <v>0</v>
      </c>
      <c r="F23" s="1971">
        <v>0</v>
      </c>
      <c r="G23" s="1971">
        <f>'Ambawang_OK Print'!H138</f>
        <v>7</v>
      </c>
      <c r="H23" s="1971">
        <v>0</v>
      </c>
      <c r="I23" s="1971">
        <v>0</v>
      </c>
      <c r="J23" s="1971">
        <v>0</v>
      </c>
      <c r="K23" s="1971">
        <v>0</v>
      </c>
      <c r="L23" s="1946">
        <f t="shared" si="0"/>
        <v>30</v>
      </c>
      <c r="M23" s="1886">
        <f>(L23/L24)*100</f>
        <v>1.95822454308094</v>
      </c>
      <c r="O23" s="927">
        <v>18</v>
      </c>
      <c r="P23" s="1742" t="s">
        <v>1647</v>
      </c>
      <c r="Q23" s="1014">
        <f t="shared" si="1"/>
        <v>30</v>
      </c>
    </row>
    <row r="24" spans="1:17" ht="13.5" thickBot="1" x14ac:dyDescent="0.25">
      <c r="A24" s="2049" t="s">
        <v>1447</v>
      </c>
      <c r="B24" s="2050"/>
      <c r="C24" s="1972">
        <f t="shared" ref="C24:I24" si="2">SUM(C6:C23)</f>
        <v>459</v>
      </c>
      <c r="D24" s="1972">
        <f t="shared" si="2"/>
        <v>346</v>
      </c>
      <c r="E24" s="1973">
        <f t="shared" si="2"/>
        <v>26</v>
      </c>
      <c r="F24" s="1973">
        <f t="shared" si="2"/>
        <v>19</v>
      </c>
      <c r="G24" s="1975">
        <f>SUM(G6:G23)</f>
        <v>391</v>
      </c>
      <c r="H24" s="1973">
        <f t="shared" si="2"/>
        <v>6</v>
      </c>
      <c r="I24" s="1973">
        <f t="shared" si="2"/>
        <v>76</v>
      </c>
      <c r="J24" s="1974">
        <f>SUM(J6:J23)</f>
        <v>139</v>
      </c>
      <c r="K24" s="1973">
        <f>SUM(K6:K23)</f>
        <v>70</v>
      </c>
      <c r="L24" s="1013">
        <f>SUM(L6:L23)</f>
        <v>1532</v>
      </c>
      <c r="M24" s="1887">
        <f>SUM(M6:M23)</f>
        <v>100.00000000000004</v>
      </c>
      <c r="O24" s="2049" t="s">
        <v>1447</v>
      </c>
      <c r="P24" s="2050"/>
      <c r="Q24" s="1013">
        <f>SUM(Q6:Q23)</f>
        <v>1532</v>
      </c>
    </row>
    <row r="25" spans="1:17" ht="13.5" thickTop="1" x14ac:dyDescent="0.2">
      <c r="A25" s="1715"/>
      <c r="B25" s="1715"/>
      <c r="C25" s="1715"/>
      <c r="D25" s="1715"/>
      <c r="E25" s="1715"/>
      <c r="F25" s="1715"/>
      <c r="G25" s="1715"/>
      <c r="H25" s="1715"/>
      <c r="I25" s="1715"/>
      <c r="J25" s="1715"/>
      <c r="K25" s="1715"/>
      <c r="L25" s="1715"/>
    </row>
    <row r="27" spans="1:17" x14ac:dyDescent="0.2">
      <c r="A27" s="960"/>
      <c r="B27" s="961"/>
      <c r="C27" s="960"/>
      <c r="D27" s="960"/>
      <c r="E27" s="960"/>
      <c r="F27" s="960"/>
      <c r="G27" s="960"/>
      <c r="H27" s="960"/>
      <c r="I27" s="960"/>
      <c r="J27" s="960"/>
      <c r="K27" s="960"/>
      <c r="L27" s="961"/>
      <c r="M27" s="961"/>
    </row>
    <row r="39" spans="1:13" x14ac:dyDescent="0.2">
      <c r="A39" s="963"/>
      <c r="B39" s="961"/>
      <c r="C39" s="960"/>
      <c r="D39" s="960"/>
      <c r="E39" s="960"/>
      <c r="F39" s="960"/>
      <c r="G39" s="960"/>
      <c r="H39" s="960"/>
      <c r="I39" s="960"/>
      <c r="J39" s="960"/>
      <c r="K39" s="960"/>
      <c r="L39" s="961"/>
      <c r="M39" s="961"/>
    </row>
    <row r="47" spans="1:13" x14ac:dyDescent="0.2">
      <c r="A47" s="966"/>
      <c r="B47" s="967"/>
      <c r="C47" s="968"/>
      <c r="D47" s="968"/>
      <c r="E47" s="968"/>
      <c r="F47" s="968"/>
      <c r="G47" s="968"/>
      <c r="H47" s="968"/>
      <c r="I47" s="968"/>
      <c r="J47" s="968"/>
      <c r="K47" s="968"/>
      <c r="L47" s="967"/>
      <c r="M47" s="967"/>
    </row>
    <row r="52" spans="1:13" x14ac:dyDescent="0.2">
      <c r="A52" s="963"/>
      <c r="B52" s="961"/>
      <c r="C52" s="960"/>
      <c r="D52" s="960"/>
      <c r="E52" s="960"/>
      <c r="F52" s="960"/>
      <c r="G52" s="960"/>
      <c r="H52" s="960"/>
      <c r="I52" s="960"/>
      <c r="J52" s="960"/>
      <c r="K52" s="960"/>
      <c r="L52" s="961"/>
      <c r="M52" s="961"/>
    </row>
    <row r="53" spans="1:13" x14ac:dyDescent="0.2">
      <c r="A53" s="972"/>
      <c r="B53" s="973"/>
      <c r="C53" s="972"/>
      <c r="D53" s="972"/>
      <c r="E53" s="972"/>
      <c r="F53" s="972"/>
      <c r="G53" s="972"/>
      <c r="H53" s="972"/>
      <c r="I53" s="972"/>
      <c r="J53" s="972"/>
      <c r="K53" s="972"/>
      <c r="L53" s="973"/>
      <c r="M53" s="973"/>
    </row>
    <row r="64" spans="1:13" x14ac:dyDescent="0.2">
      <c r="A64" s="963"/>
      <c r="B64" s="961"/>
      <c r="C64" s="960"/>
      <c r="D64" s="960"/>
      <c r="E64" s="960"/>
      <c r="F64" s="960"/>
      <c r="G64" s="960"/>
      <c r="H64" s="960"/>
      <c r="I64" s="960"/>
      <c r="J64" s="960"/>
      <c r="K64" s="960"/>
      <c r="L64" s="961"/>
      <c r="M64" s="961"/>
    </row>
    <row r="65" spans="1:13" x14ac:dyDescent="0.2">
      <c r="A65" s="972"/>
    </row>
    <row r="66" spans="1:13" x14ac:dyDescent="0.2">
      <c r="A66" s="968"/>
      <c r="B66" s="967"/>
      <c r="C66" s="968"/>
      <c r="D66" s="968"/>
      <c r="E66" s="968"/>
      <c r="F66" s="968"/>
      <c r="G66" s="968"/>
      <c r="H66" s="968"/>
      <c r="I66" s="968"/>
      <c r="J66" s="968"/>
      <c r="K66" s="968"/>
      <c r="L66" s="967"/>
      <c r="M66" s="967"/>
    </row>
    <row r="67" spans="1:13" x14ac:dyDescent="0.2">
      <c r="A67" s="975"/>
    </row>
    <row r="68" spans="1:13" x14ac:dyDescent="0.2">
      <c r="A68" s="975"/>
    </row>
    <row r="69" spans="1:13" x14ac:dyDescent="0.2">
      <c r="A69" s="975"/>
    </row>
    <row r="70" spans="1:13" x14ac:dyDescent="0.2">
      <c r="A70" s="977"/>
    </row>
    <row r="71" spans="1:13" x14ac:dyDescent="0.2">
      <c r="A71" s="975"/>
      <c r="B71" s="979"/>
      <c r="C71" s="975"/>
      <c r="D71" s="975"/>
      <c r="E71" s="975"/>
      <c r="F71" s="975"/>
      <c r="G71" s="975"/>
      <c r="H71" s="975"/>
      <c r="I71" s="975"/>
      <c r="J71" s="975"/>
      <c r="K71" s="975"/>
      <c r="L71" s="979"/>
      <c r="M71" s="979"/>
    </row>
    <row r="72" spans="1:13" x14ac:dyDescent="0.2">
      <c r="A72" s="975"/>
      <c r="B72" s="979"/>
      <c r="C72" s="975"/>
      <c r="D72" s="975"/>
      <c r="E72" s="975"/>
      <c r="F72" s="975"/>
      <c r="G72" s="975"/>
      <c r="H72" s="975"/>
      <c r="I72" s="975"/>
      <c r="J72" s="975"/>
      <c r="K72" s="975"/>
      <c r="L72" s="979"/>
      <c r="M72" s="979"/>
    </row>
    <row r="73" spans="1:13" x14ac:dyDescent="0.2">
      <c r="A73" s="975"/>
      <c r="B73" s="979"/>
      <c r="C73" s="975"/>
      <c r="D73" s="975"/>
      <c r="E73" s="975"/>
      <c r="F73" s="975"/>
      <c r="G73" s="975"/>
      <c r="H73" s="975"/>
      <c r="I73" s="975"/>
      <c r="J73" s="975"/>
      <c r="K73" s="975"/>
      <c r="L73" s="979"/>
      <c r="M73" s="979"/>
    </row>
    <row r="74" spans="1:13" x14ac:dyDescent="0.2">
      <c r="A74" s="975"/>
      <c r="B74" s="979"/>
      <c r="C74" s="975"/>
      <c r="D74" s="975"/>
      <c r="E74" s="975"/>
      <c r="F74" s="975"/>
      <c r="G74" s="975"/>
      <c r="H74" s="975"/>
      <c r="I74" s="975"/>
      <c r="J74" s="975"/>
      <c r="K74" s="975"/>
      <c r="L74" s="979"/>
      <c r="M74" s="979"/>
    </row>
    <row r="75" spans="1:13" x14ac:dyDescent="0.2">
      <c r="A75" s="975"/>
      <c r="B75" s="979"/>
      <c r="C75" s="975"/>
      <c r="D75" s="975"/>
      <c r="E75" s="975"/>
      <c r="F75" s="975"/>
      <c r="G75" s="975"/>
      <c r="H75" s="975"/>
      <c r="I75" s="975"/>
      <c r="J75" s="975"/>
      <c r="K75" s="975"/>
      <c r="L75" s="979"/>
      <c r="M75" s="979"/>
    </row>
    <row r="76" spans="1:13" x14ac:dyDescent="0.2">
      <c r="A76" s="981"/>
      <c r="B76" s="982"/>
      <c r="C76" s="981"/>
      <c r="D76" s="981"/>
      <c r="E76" s="981"/>
      <c r="F76" s="981"/>
      <c r="G76" s="981"/>
      <c r="H76" s="981"/>
      <c r="I76" s="981"/>
      <c r="J76" s="981"/>
      <c r="K76" s="981"/>
      <c r="L76" s="982"/>
      <c r="M76" s="982"/>
    </row>
    <row r="77" spans="1:13" x14ac:dyDescent="0.2">
      <c r="A77" s="968"/>
      <c r="B77" s="967"/>
      <c r="C77" s="968"/>
      <c r="D77" s="968"/>
      <c r="E77" s="968"/>
      <c r="F77" s="968"/>
      <c r="G77" s="968"/>
      <c r="H77" s="968"/>
      <c r="I77" s="968"/>
      <c r="J77" s="968"/>
      <c r="K77" s="968"/>
      <c r="L77" s="967"/>
      <c r="M77" s="967"/>
    </row>
    <row r="78" spans="1:13" x14ac:dyDescent="0.2">
      <c r="A78" s="975"/>
      <c r="B78" s="979"/>
      <c r="C78" s="975"/>
      <c r="D78" s="975"/>
      <c r="E78" s="975"/>
      <c r="F78" s="975"/>
      <c r="G78" s="975"/>
      <c r="H78" s="975"/>
      <c r="I78" s="975"/>
      <c r="J78" s="975"/>
      <c r="K78" s="975"/>
      <c r="L78" s="979"/>
      <c r="M78" s="979"/>
    </row>
    <row r="79" spans="1:13" x14ac:dyDescent="0.2">
      <c r="A79" s="975"/>
      <c r="B79" s="979"/>
      <c r="C79" s="975"/>
      <c r="D79" s="975"/>
      <c r="E79" s="975"/>
      <c r="F79" s="975"/>
      <c r="G79" s="975"/>
      <c r="H79" s="975"/>
      <c r="I79" s="975"/>
      <c r="J79" s="975"/>
      <c r="K79" s="975"/>
      <c r="L79" s="979"/>
      <c r="M79" s="979"/>
    </row>
    <row r="80" spans="1:13" x14ac:dyDescent="0.2">
      <c r="A80" s="975"/>
      <c r="B80" s="979"/>
      <c r="C80" s="975"/>
      <c r="D80" s="975"/>
      <c r="E80" s="975"/>
      <c r="F80" s="975"/>
      <c r="G80" s="975"/>
      <c r="H80" s="975"/>
      <c r="I80" s="975"/>
      <c r="J80" s="975"/>
      <c r="K80" s="975"/>
      <c r="L80" s="979"/>
      <c r="M80" s="979"/>
    </row>
    <row r="81" spans="1:13" x14ac:dyDescent="0.2">
      <c r="A81" s="975"/>
      <c r="B81" s="979"/>
      <c r="C81" s="975"/>
      <c r="D81" s="975"/>
      <c r="E81" s="975"/>
      <c r="F81" s="975"/>
      <c r="G81" s="975"/>
      <c r="H81" s="975"/>
      <c r="I81" s="975"/>
      <c r="J81" s="975"/>
      <c r="K81" s="975"/>
      <c r="L81" s="979"/>
      <c r="M81" s="979"/>
    </row>
    <row r="89" spans="1:13" x14ac:dyDescent="0.2">
      <c r="A89" s="963"/>
      <c r="B89" s="961"/>
      <c r="C89" s="960"/>
      <c r="D89" s="960"/>
      <c r="E89" s="960"/>
      <c r="F89" s="960"/>
      <c r="G89" s="960"/>
      <c r="H89" s="960"/>
      <c r="I89" s="960"/>
      <c r="J89" s="960"/>
      <c r="K89" s="960"/>
      <c r="L89" s="961"/>
      <c r="M89" s="961"/>
    </row>
    <row r="102" spans="1:13" x14ac:dyDescent="0.2">
      <c r="A102" s="963"/>
      <c r="B102" s="961"/>
      <c r="C102" s="960"/>
      <c r="D102" s="960"/>
      <c r="E102" s="960"/>
      <c r="F102" s="960"/>
      <c r="G102" s="960"/>
      <c r="H102" s="960"/>
      <c r="I102" s="960"/>
      <c r="J102" s="960"/>
      <c r="K102" s="960"/>
      <c r="L102" s="961"/>
      <c r="M102" s="985"/>
    </row>
    <row r="104" spans="1:13" x14ac:dyDescent="0.2">
      <c r="A104" s="968"/>
      <c r="B104" s="967"/>
      <c r="C104" s="968"/>
      <c r="D104" s="968"/>
      <c r="E104" s="968"/>
      <c r="F104" s="968"/>
      <c r="G104" s="968"/>
      <c r="H104" s="968"/>
      <c r="I104" s="968"/>
      <c r="J104" s="968"/>
      <c r="K104" s="968"/>
      <c r="L104" s="967"/>
      <c r="M104" s="967"/>
    </row>
    <row r="114" spans="1:13" x14ac:dyDescent="0.2">
      <c r="A114" s="963"/>
      <c r="B114" s="961"/>
      <c r="C114" s="960"/>
      <c r="D114" s="960"/>
      <c r="E114" s="960"/>
      <c r="F114" s="960"/>
      <c r="G114" s="960"/>
      <c r="H114" s="960"/>
      <c r="I114" s="960"/>
      <c r="J114" s="960"/>
      <c r="K114" s="960"/>
      <c r="L114" s="961"/>
      <c r="M114" s="985"/>
    </row>
    <row r="127" spans="1:13" x14ac:dyDescent="0.2">
      <c r="A127" s="963"/>
      <c r="B127" s="961"/>
      <c r="C127" s="960"/>
      <c r="D127" s="960"/>
      <c r="E127" s="960"/>
      <c r="F127" s="960"/>
      <c r="G127" s="960"/>
      <c r="H127" s="960"/>
      <c r="I127" s="960"/>
      <c r="J127" s="960"/>
      <c r="K127" s="960"/>
      <c r="L127" s="961"/>
      <c r="M127" s="985"/>
    </row>
    <row r="140" spans="1:13" x14ac:dyDescent="0.2">
      <c r="A140" s="963"/>
      <c r="B140" s="961"/>
      <c r="C140" s="960"/>
      <c r="D140" s="960"/>
      <c r="E140" s="960"/>
      <c r="F140" s="960"/>
      <c r="G140" s="960"/>
      <c r="H140" s="960"/>
      <c r="I140" s="960"/>
      <c r="J140" s="960"/>
      <c r="K140" s="960"/>
      <c r="L140" s="961"/>
      <c r="M140" s="985"/>
    </row>
    <row r="153" spans="1:13" x14ac:dyDescent="0.2">
      <c r="A153" s="963"/>
      <c r="B153" s="961"/>
      <c r="C153" s="960"/>
      <c r="D153" s="960"/>
      <c r="E153" s="960"/>
      <c r="F153" s="960"/>
      <c r="G153" s="960"/>
      <c r="H153" s="960"/>
      <c r="I153" s="960"/>
      <c r="J153" s="960"/>
      <c r="K153" s="960"/>
      <c r="L153" s="961"/>
      <c r="M153" s="985"/>
    </row>
    <row r="165" spans="1:13" x14ac:dyDescent="0.2">
      <c r="A165" s="963"/>
      <c r="B165" s="961"/>
      <c r="C165" s="960"/>
      <c r="D165" s="960"/>
      <c r="E165" s="960"/>
      <c r="F165" s="960"/>
      <c r="G165" s="960"/>
      <c r="H165" s="960"/>
      <c r="I165" s="960"/>
      <c r="J165" s="960"/>
      <c r="K165" s="960"/>
      <c r="L165" s="961"/>
      <c r="M165" s="985"/>
    </row>
    <row r="169" spans="1:13" x14ac:dyDescent="0.2">
      <c r="A169" s="987"/>
      <c r="B169" s="979"/>
      <c r="C169" s="975"/>
      <c r="D169" s="975"/>
      <c r="E169" s="975"/>
      <c r="F169" s="975"/>
      <c r="G169" s="975"/>
      <c r="H169" s="975"/>
      <c r="I169" s="975"/>
      <c r="J169" s="975"/>
      <c r="K169" s="975"/>
      <c r="L169" s="979"/>
      <c r="M169" s="988"/>
    </row>
    <row r="177" spans="1:13" x14ac:dyDescent="0.2">
      <c r="A177" s="966"/>
      <c r="B177" s="967"/>
      <c r="C177" s="968"/>
      <c r="D177" s="968"/>
      <c r="E177" s="968"/>
      <c r="F177" s="968"/>
      <c r="G177" s="968"/>
      <c r="H177" s="968"/>
      <c r="I177" s="968"/>
      <c r="J177" s="968"/>
      <c r="K177" s="968"/>
      <c r="L177" s="967"/>
      <c r="M177" s="991"/>
    </row>
    <row r="178" spans="1:13" x14ac:dyDescent="0.2">
      <c r="A178" s="981"/>
      <c r="B178" s="982"/>
      <c r="C178" s="981"/>
      <c r="D178" s="981"/>
      <c r="E178" s="981"/>
      <c r="F178" s="981"/>
      <c r="G178" s="981"/>
      <c r="H178" s="981"/>
      <c r="I178" s="981"/>
      <c r="J178" s="981"/>
      <c r="K178" s="981"/>
      <c r="L178" s="982"/>
      <c r="M178" s="982"/>
    </row>
    <row r="190" spans="1:13" x14ac:dyDescent="0.2">
      <c r="A190" s="963"/>
      <c r="B190" s="961"/>
      <c r="C190" s="960"/>
      <c r="D190" s="960"/>
      <c r="E190" s="960"/>
      <c r="F190" s="960"/>
      <c r="G190" s="960"/>
      <c r="H190" s="960"/>
      <c r="I190" s="960"/>
      <c r="J190" s="960"/>
      <c r="K190" s="960"/>
      <c r="L190" s="961"/>
      <c r="M190" s="985"/>
    </row>
    <row r="203" spans="1:13" x14ac:dyDescent="0.2">
      <c r="A203" s="963"/>
      <c r="B203" s="961"/>
      <c r="C203" s="960"/>
      <c r="D203" s="960"/>
      <c r="E203" s="960"/>
      <c r="F203" s="960"/>
      <c r="G203" s="960"/>
      <c r="H203" s="960"/>
      <c r="I203" s="960"/>
      <c r="J203" s="960"/>
      <c r="K203" s="960"/>
      <c r="L203" s="961"/>
      <c r="M203" s="985"/>
    </row>
    <row r="207" spans="1:13" x14ac:dyDescent="0.2">
      <c r="A207" s="966"/>
      <c r="B207" s="967"/>
      <c r="C207" s="968"/>
      <c r="D207" s="968"/>
      <c r="E207" s="968"/>
      <c r="F207" s="968"/>
      <c r="G207" s="968"/>
      <c r="H207" s="968"/>
      <c r="I207" s="968"/>
      <c r="J207" s="968"/>
      <c r="K207" s="968"/>
      <c r="L207" s="967"/>
      <c r="M207" s="991"/>
    </row>
    <row r="215" spans="1:13" x14ac:dyDescent="0.2">
      <c r="A215" s="963"/>
      <c r="B215" s="961"/>
      <c r="C215" s="960"/>
      <c r="D215" s="960"/>
      <c r="E215" s="960"/>
      <c r="F215" s="960"/>
      <c r="G215" s="960"/>
      <c r="H215" s="960"/>
      <c r="I215" s="960"/>
      <c r="J215" s="960"/>
      <c r="K215" s="960"/>
      <c r="L215" s="961"/>
      <c r="M215" s="985"/>
    </row>
    <row r="219" spans="1:13" x14ac:dyDescent="0.2">
      <c r="A219" s="966"/>
      <c r="B219" s="967"/>
      <c r="C219" s="968"/>
      <c r="D219" s="968"/>
      <c r="E219" s="968"/>
      <c r="F219" s="968"/>
      <c r="G219" s="968"/>
      <c r="H219" s="968"/>
      <c r="I219" s="968"/>
      <c r="J219" s="968"/>
      <c r="K219" s="968"/>
      <c r="L219" s="967"/>
      <c r="M219" s="991"/>
    </row>
    <row r="227" spans="1:13" x14ac:dyDescent="0.2">
      <c r="A227" s="960"/>
      <c r="B227" s="961"/>
      <c r="C227" s="960"/>
      <c r="D227" s="960"/>
      <c r="E227" s="960"/>
      <c r="F227" s="960"/>
      <c r="G227" s="960"/>
      <c r="H227" s="960"/>
      <c r="I227" s="960"/>
      <c r="J227" s="960"/>
      <c r="K227" s="960"/>
      <c r="L227" s="961"/>
      <c r="M227" s="961"/>
    </row>
    <row r="228" spans="1:13" ht="63" customHeight="1" x14ac:dyDescent="0.2"/>
    <row r="232" spans="1:13" x14ac:dyDescent="0.2">
      <c r="A232" s="968"/>
      <c r="B232" s="967"/>
      <c r="C232" s="968"/>
      <c r="D232" s="968"/>
      <c r="E232" s="968"/>
      <c r="F232" s="968"/>
      <c r="G232" s="968"/>
      <c r="H232" s="968"/>
      <c r="I232" s="968"/>
      <c r="J232" s="968"/>
      <c r="K232" s="968"/>
      <c r="L232" s="967"/>
      <c r="M232" s="967"/>
    </row>
    <row r="239" spans="1:13" x14ac:dyDescent="0.2">
      <c r="A239" s="966"/>
      <c r="B239" s="967"/>
      <c r="C239" s="968"/>
      <c r="D239" s="968"/>
      <c r="E239" s="968"/>
      <c r="F239" s="968"/>
      <c r="G239" s="968"/>
      <c r="H239" s="968"/>
      <c r="I239" s="968"/>
      <c r="J239" s="968"/>
      <c r="K239" s="968"/>
      <c r="L239" s="967"/>
      <c r="M239" s="991"/>
    </row>
    <row r="249" spans="1:13" x14ac:dyDescent="0.2">
      <c r="A249" s="966"/>
      <c r="B249" s="967"/>
      <c r="C249" s="968"/>
      <c r="D249" s="968"/>
      <c r="E249" s="968"/>
      <c r="F249" s="968"/>
      <c r="G249" s="968"/>
      <c r="H249" s="968"/>
      <c r="I249" s="968"/>
      <c r="J249" s="968"/>
      <c r="K249" s="968"/>
      <c r="L249" s="967"/>
      <c r="M249" s="991"/>
    </row>
    <row r="253" spans="1:13" x14ac:dyDescent="0.2">
      <c r="A253" s="963"/>
      <c r="B253" s="961"/>
      <c r="C253" s="960"/>
      <c r="D253" s="960"/>
      <c r="E253" s="960"/>
      <c r="F253" s="960"/>
      <c r="G253" s="960"/>
      <c r="H253" s="960"/>
      <c r="I253" s="960"/>
      <c r="J253" s="960"/>
      <c r="K253" s="960"/>
      <c r="L253" s="961"/>
      <c r="M253" s="985"/>
    </row>
    <row r="261" spans="1:13" x14ac:dyDescent="0.2">
      <c r="A261" s="963"/>
      <c r="B261" s="961"/>
      <c r="C261" s="960"/>
      <c r="D261" s="960"/>
      <c r="E261" s="960"/>
      <c r="F261" s="960"/>
      <c r="G261" s="960"/>
      <c r="H261" s="960"/>
      <c r="I261" s="960"/>
      <c r="J261" s="960"/>
      <c r="K261" s="960"/>
      <c r="L261" s="961"/>
      <c r="M261" s="985"/>
    </row>
    <row r="273" spans="1:13" x14ac:dyDescent="0.2">
      <c r="A273" s="963"/>
      <c r="B273" s="961"/>
      <c r="C273" s="960"/>
      <c r="D273" s="960"/>
      <c r="E273" s="960"/>
      <c r="F273" s="960"/>
      <c r="G273" s="960"/>
      <c r="H273" s="960"/>
      <c r="I273" s="960"/>
      <c r="J273" s="960"/>
      <c r="K273" s="960"/>
      <c r="L273" s="961"/>
      <c r="M273" s="985"/>
    </row>
    <row r="277" spans="1:13" x14ac:dyDescent="0.2">
      <c r="A277" s="966"/>
      <c r="B277" s="967"/>
      <c r="C277" s="968"/>
      <c r="D277" s="968"/>
      <c r="E277" s="968"/>
      <c r="F277" s="968"/>
      <c r="G277" s="968"/>
      <c r="H277" s="968"/>
      <c r="I277" s="968"/>
      <c r="J277" s="968"/>
      <c r="K277" s="968"/>
      <c r="L277" s="967"/>
      <c r="M277" s="991"/>
    </row>
    <row r="285" spans="1:13" x14ac:dyDescent="0.2">
      <c r="A285" s="963"/>
      <c r="B285" s="961"/>
      <c r="C285" s="960"/>
      <c r="D285" s="960"/>
      <c r="E285" s="960"/>
      <c r="F285" s="960"/>
      <c r="G285" s="960"/>
      <c r="H285" s="960"/>
      <c r="I285" s="960"/>
      <c r="J285" s="960"/>
      <c r="K285" s="960"/>
      <c r="L285" s="961"/>
      <c r="M285" s="985"/>
    </row>
    <row r="288" spans="1:13" x14ac:dyDescent="0.2">
      <c r="A288" s="966"/>
      <c r="B288" s="967"/>
      <c r="C288" s="968"/>
      <c r="D288" s="968"/>
      <c r="E288" s="968"/>
      <c r="F288" s="968"/>
      <c r="G288" s="968"/>
      <c r="H288" s="968"/>
      <c r="I288" s="968"/>
      <c r="J288" s="968"/>
      <c r="K288" s="968"/>
      <c r="L288" s="967"/>
      <c r="M288" s="991"/>
    </row>
    <row r="297" spans="1:13" x14ac:dyDescent="0.2">
      <c r="A297" s="963"/>
      <c r="B297" s="961"/>
      <c r="C297" s="960"/>
      <c r="D297" s="960"/>
      <c r="E297" s="960"/>
      <c r="F297" s="960"/>
      <c r="G297" s="960"/>
      <c r="H297" s="960"/>
      <c r="I297" s="960"/>
      <c r="J297" s="960"/>
      <c r="K297" s="960"/>
      <c r="L297" s="961"/>
      <c r="M297" s="985"/>
    </row>
    <row r="300" spans="1:13" x14ac:dyDescent="0.2">
      <c r="A300" s="966"/>
      <c r="B300" s="967"/>
      <c r="C300" s="968"/>
      <c r="D300" s="968"/>
      <c r="E300" s="968"/>
      <c r="F300" s="968"/>
      <c r="G300" s="968"/>
      <c r="H300" s="968"/>
      <c r="I300" s="968"/>
      <c r="J300" s="968"/>
      <c r="K300" s="968"/>
      <c r="L300" s="967"/>
      <c r="M300" s="991"/>
    </row>
    <row r="309" spans="1:13" x14ac:dyDescent="0.2">
      <c r="A309" s="963"/>
      <c r="B309" s="961"/>
      <c r="C309" s="960"/>
      <c r="D309" s="960"/>
      <c r="E309" s="960"/>
      <c r="F309" s="960"/>
      <c r="G309" s="960"/>
      <c r="H309" s="960"/>
      <c r="I309" s="960"/>
      <c r="J309" s="960"/>
      <c r="K309" s="960"/>
      <c r="L309" s="961"/>
      <c r="M309" s="985"/>
    </row>
    <row r="312" spans="1:13" x14ac:dyDescent="0.2">
      <c r="A312" s="966"/>
      <c r="B312" s="967"/>
      <c r="C312" s="968"/>
      <c r="D312" s="968"/>
      <c r="E312" s="968"/>
      <c r="F312" s="968"/>
      <c r="G312" s="968"/>
      <c r="H312" s="968"/>
      <c r="I312" s="968"/>
      <c r="J312" s="968"/>
      <c r="K312" s="968"/>
      <c r="L312" s="967"/>
      <c r="M312" s="991"/>
    </row>
    <row r="321" spans="1:13" x14ac:dyDescent="0.2">
      <c r="A321" s="963"/>
      <c r="B321" s="961"/>
      <c r="C321" s="960"/>
      <c r="D321" s="960"/>
      <c r="E321" s="960"/>
      <c r="F321" s="960"/>
      <c r="G321" s="960"/>
      <c r="H321" s="960"/>
      <c r="I321" s="960"/>
      <c r="J321" s="960"/>
      <c r="K321" s="960"/>
      <c r="L321" s="961"/>
      <c r="M321" s="985"/>
    </row>
    <row r="323" spans="1:13" x14ac:dyDescent="0.2">
      <c r="A323" s="968"/>
      <c r="B323" s="967"/>
      <c r="C323" s="968"/>
      <c r="D323" s="968"/>
      <c r="E323" s="968"/>
      <c r="F323" s="968"/>
      <c r="G323" s="968"/>
      <c r="H323" s="968"/>
      <c r="I323" s="968"/>
      <c r="J323" s="968"/>
      <c r="K323" s="968"/>
      <c r="L323" s="967"/>
      <c r="M323" s="967"/>
    </row>
    <row r="333" spans="1:13" x14ac:dyDescent="0.2">
      <c r="A333" s="963"/>
      <c r="B333" s="961"/>
      <c r="C333" s="960"/>
      <c r="D333" s="960"/>
      <c r="E333" s="960"/>
      <c r="F333" s="960"/>
      <c r="G333" s="960"/>
      <c r="H333" s="960"/>
      <c r="I333" s="960"/>
      <c r="J333" s="960"/>
      <c r="K333" s="960"/>
      <c r="L333" s="961"/>
      <c r="M333" s="985"/>
    </row>
    <row r="336" spans="1:13" x14ac:dyDescent="0.2">
      <c r="A336" s="966"/>
      <c r="B336" s="967"/>
      <c r="C336" s="968"/>
      <c r="D336" s="968"/>
      <c r="E336" s="968"/>
      <c r="F336" s="968"/>
      <c r="G336" s="968"/>
      <c r="H336" s="968"/>
      <c r="I336" s="968"/>
      <c r="J336" s="968"/>
      <c r="K336" s="968"/>
      <c r="L336" s="967"/>
      <c r="M336" s="991"/>
    </row>
    <row r="345" spans="1:13" x14ac:dyDescent="0.2">
      <c r="A345" s="963"/>
      <c r="B345" s="961"/>
      <c r="C345" s="960"/>
      <c r="D345" s="960"/>
      <c r="E345" s="960"/>
      <c r="F345" s="960"/>
      <c r="G345" s="960"/>
      <c r="H345" s="960"/>
      <c r="I345" s="960"/>
      <c r="J345" s="960"/>
      <c r="K345" s="960"/>
      <c r="L345" s="961"/>
      <c r="M345" s="985"/>
    </row>
    <row r="348" spans="1:13" x14ac:dyDescent="0.2">
      <c r="A348" s="966"/>
      <c r="B348" s="967"/>
      <c r="C348" s="968"/>
      <c r="D348" s="968"/>
      <c r="E348" s="968"/>
      <c r="F348" s="968"/>
      <c r="G348" s="968"/>
      <c r="H348" s="968"/>
      <c r="I348" s="968"/>
      <c r="J348" s="968"/>
      <c r="K348" s="968"/>
      <c r="L348" s="967"/>
      <c r="M348" s="991"/>
    </row>
    <row r="356" spans="1:13" x14ac:dyDescent="0.2">
      <c r="A356" s="963"/>
      <c r="B356" s="961"/>
      <c r="C356" s="960"/>
      <c r="D356" s="960"/>
      <c r="E356" s="960"/>
      <c r="F356" s="960"/>
      <c r="G356" s="960"/>
      <c r="H356" s="960"/>
      <c r="I356" s="960"/>
      <c r="J356" s="960"/>
      <c r="K356" s="960"/>
      <c r="L356" s="961"/>
      <c r="M356" s="985"/>
    </row>
    <row r="360" spans="1:13" x14ac:dyDescent="0.2">
      <c r="A360" s="966"/>
      <c r="B360" s="967"/>
      <c r="C360" s="968"/>
      <c r="D360" s="968"/>
      <c r="E360" s="968"/>
      <c r="F360" s="968"/>
      <c r="G360" s="968"/>
      <c r="H360" s="968"/>
      <c r="I360" s="968"/>
      <c r="J360" s="968"/>
      <c r="K360" s="968"/>
      <c r="L360" s="967"/>
      <c r="M360" s="991"/>
    </row>
    <row r="368" spans="1:13" x14ac:dyDescent="0.2">
      <c r="A368" s="963"/>
      <c r="B368" s="961"/>
      <c r="C368" s="960"/>
      <c r="D368" s="960"/>
      <c r="E368" s="960"/>
      <c r="F368" s="960"/>
      <c r="G368" s="960"/>
      <c r="H368" s="960"/>
      <c r="I368" s="960"/>
      <c r="J368" s="960"/>
      <c r="K368" s="960"/>
      <c r="L368" s="961"/>
      <c r="M368" s="985"/>
    </row>
    <row r="373" spans="1:13" x14ac:dyDescent="0.2">
      <c r="A373" s="966"/>
      <c r="B373" s="967"/>
      <c r="C373" s="968"/>
      <c r="D373" s="968"/>
      <c r="E373" s="968"/>
      <c r="F373" s="968"/>
      <c r="G373" s="968"/>
      <c r="H373" s="968"/>
      <c r="I373" s="968"/>
      <c r="J373" s="968"/>
      <c r="K373" s="968"/>
      <c r="L373" s="967"/>
      <c r="M373" s="991"/>
    </row>
    <row r="380" spans="1:13" x14ac:dyDescent="0.2">
      <c r="A380" s="963"/>
      <c r="B380" s="961"/>
      <c r="C380" s="960"/>
      <c r="D380" s="960"/>
      <c r="E380" s="960"/>
      <c r="F380" s="960"/>
      <c r="G380" s="960"/>
      <c r="H380" s="960"/>
      <c r="I380" s="960"/>
      <c r="J380" s="960"/>
      <c r="K380" s="960"/>
      <c r="L380" s="961"/>
      <c r="M380" s="985"/>
    </row>
    <row r="391" spans="1:13" x14ac:dyDescent="0.2">
      <c r="A391" s="966"/>
      <c r="B391" s="967"/>
      <c r="C391" s="968"/>
      <c r="D391" s="968"/>
      <c r="E391" s="968"/>
      <c r="F391" s="968"/>
      <c r="G391" s="968"/>
      <c r="H391" s="968"/>
      <c r="I391" s="968"/>
      <c r="J391" s="968"/>
      <c r="K391" s="968"/>
      <c r="L391" s="967"/>
      <c r="M391" s="991"/>
    </row>
    <row r="393" spans="1:13" x14ac:dyDescent="0.2">
      <c r="A393" s="963"/>
      <c r="B393" s="961"/>
      <c r="C393" s="960"/>
      <c r="D393" s="960"/>
      <c r="E393" s="960"/>
      <c r="F393" s="960"/>
      <c r="G393" s="960"/>
      <c r="H393" s="960"/>
      <c r="I393" s="960"/>
      <c r="J393" s="960"/>
      <c r="K393" s="960"/>
      <c r="L393" s="961"/>
      <c r="M393" s="985"/>
    </row>
    <row r="404" spans="1:13" x14ac:dyDescent="0.2">
      <c r="A404" s="966"/>
      <c r="B404" s="967"/>
      <c r="C404" s="968"/>
      <c r="D404" s="968"/>
      <c r="E404" s="968"/>
      <c r="F404" s="968"/>
      <c r="G404" s="968"/>
      <c r="H404" s="968"/>
      <c r="I404" s="968"/>
      <c r="J404" s="968"/>
      <c r="K404" s="968"/>
      <c r="L404" s="967"/>
      <c r="M404" s="991"/>
    </row>
    <row r="406" spans="1:13" x14ac:dyDescent="0.2">
      <c r="A406" s="963"/>
      <c r="B406" s="961"/>
      <c r="C406" s="960"/>
      <c r="D406" s="960"/>
      <c r="E406" s="960"/>
      <c r="F406" s="960"/>
      <c r="G406" s="960"/>
      <c r="H406" s="960"/>
      <c r="I406" s="960"/>
      <c r="J406" s="960"/>
      <c r="K406" s="960"/>
      <c r="L406" s="961"/>
      <c r="M406" s="985"/>
    </row>
    <row r="419" spans="1:13" x14ac:dyDescent="0.2">
      <c r="A419" s="963"/>
      <c r="B419" s="961"/>
      <c r="C419" s="960"/>
      <c r="D419" s="960"/>
      <c r="E419" s="960"/>
      <c r="F419" s="960"/>
      <c r="G419" s="960"/>
      <c r="H419" s="960"/>
      <c r="I419" s="960"/>
      <c r="J419" s="960"/>
      <c r="K419" s="960"/>
      <c r="L419" s="961"/>
      <c r="M419" s="985"/>
    </row>
    <row r="432" spans="1:13" x14ac:dyDescent="0.2">
      <c r="A432" s="963"/>
      <c r="B432" s="961"/>
      <c r="C432" s="960"/>
      <c r="D432" s="960"/>
      <c r="E432" s="960"/>
      <c r="F432" s="960"/>
      <c r="G432" s="960"/>
      <c r="H432" s="960"/>
      <c r="I432" s="960"/>
      <c r="J432" s="960"/>
      <c r="K432" s="960"/>
      <c r="L432" s="961"/>
      <c r="M432" s="985"/>
    </row>
    <row r="445" spans="1:13" x14ac:dyDescent="0.2">
      <c r="A445" s="963"/>
      <c r="B445" s="961"/>
      <c r="C445" s="960"/>
      <c r="D445" s="960"/>
      <c r="E445" s="960"/>
      <c r="F445" s="960"/>
      <c r="G445" s="960"/>
      <c r="H445" s="960"/>
      <c r="I445" s="960"/>
      <c r="J445" s="960"/>
      <c r="K445" s="960"/>
      <c r="L445" s="961"/>
      <c r="M445" s="985"/>
    </row>
    <row r="456" spans="1:13" x14ac:dyDescent="0.2">
      <c r="A456" s="1003"/>
      <c r="B456" s="1004"/>
      <c r="C456" s="1005"/>
      <c r="D456" s="1005"/>
      <c r="E456" s="1005"/>
      <c r="F456" s="1005"/>
      <c r="G456" s="1005"/>
      <c r="H456" s="1005"/>
      <c r="I456" s="1005"/>
      <c r="J456" s="1005"/>
      <c r="K456" s="1005"/>
      <c r="L456" s="1004"/>
      <c r="M456" s="1006"/>
    </row>
    <row r="457" spans="1:13" x14ac:dyDescent="0.2">
      <c r="A457" s="963"/>
      <c r="B457" s="961"/>
      <c r="C457" s="960"/>
      <c r="D457" s="960"/>
      <c r="E457" s="960"/>
      <c r="F457" s="960"/>
      <c r="G457" s="960"/>
      <c r="H457" s="960"/>
      <c r="I457" s="960"/>
      <c r="J457" s="960"/>
      <c r="K457" s="960"/>
      <c r="L457" s="961"/>
      <c r="M457" s="985"/>
    </row>
    <row r="468" spans="1:13" x14ac:dyDescent="0.2">
      <c r="A468" s="1003"/>
      <c r="B468" s="1004"/>
      <c r="C468" s="1005"/>
      <c r="D468" s="1005"/>
      <c r="E468" s="1005"/>
      <c r="F468" s="1005"/>
      <c r="G468" s="1005"/>
      <c r="H468" s="1005"/>
      <c r="I468" s="1005"/>
      <c r="J468" s="1005"/>
      <c r="K468" s="1005"/>
      <c r="L468" s="1004"/>
      <c r="M468" s="1006"/>
    </row>
    <row r="469" spans="1:13" x14ac:dyDescent="0.2">
      <c r="A469" s="963"/>
      <c r="B469" s="961"/>
      <c r="C469" s="960"/>
      <c r="D469" s="960"/>
      <c r="E469" s="960"/>
      <c r="F469" s="960"/>
      <c r="G469" s="960"/>
      <c r="H469" s="960"/>
      <c r="I469" s="960"/>
      <c r="J469" s="960"/>
      <c r="K469" s="960"/>
      <c r="L469" s="961"/>
      <c r="M469" s="985"/>
    </row>
    <row r="480" spans="1:13" x14ac:dyDescent="0.2">
      <c r="A480" s="1003"/>
      <c r="B480" s="1004"/>
      <c r="C480" s="1005"/>
      <c r="D480" s="1005"/>
      <c r="E480" s="1005"/>
      <c r="F480" s="1005"/>
      <c r="G480" s="1005"/>
      <c r="H480" s="1005"/>
      <c r="I480" s="1005"/>
      <c r="J480" s="1005"/>
      <c r="K480" s="1005"/>
      <c r="L480" s="1004"/>
      <c r="M480" s="1006"/>
    </row>
    <row r="481" spans="1:13" x14ac:dyDescent="0.2">
      <c r="A481" s="963"/>
      <c r="B481" s="961"/>
      <c r="C481" s="960"/>
      <c r="D481" s="960"/>
      <c r="E481" s="960"/>
      <c r="F481" s="960"/>
      <c r="G481" s="960"/>
      <c r="H481" s="960"/>
      <c r="I481" s="960"/>
      <c r="J481" s="960"/>
      <c r="K481" s="960"/>
      <c r="L481" s="961"/>
      <c r="M481" s="985"/>
    </row>
    <row r="492" spans="1:13" x14ac:dyDescent="0.2">
      <c r="A492" s="1003"/>
      <c r="B492" s="1004"/>
      <c r="C492" s="1005"/>
      <c r="D492" s="1005"/>
      <c r="E492" s="1005"/>
      <c r="F492" s="1005"/>
      <c r="G492" s="1005"/>
      <c r="H492" s="1005"/>
      <c r="I492" s="1005"/>
      <c r="J492" s="1005"/>
      <c r="K492" s="1005"/>
      <c r="L492" s="1004"/>
      <c r="M492" s="1006"/>
    </row>
    <row r="493" spans="1:13" x14ac:dyDescent="0.2">
      <c r="A493" s="963"/>
      <c r="B493" s="961"/>
      <c r="C493" s="960"/>
      <c r="D493" s="960"/>
      <c r="E493" s="960"/>
      <c r="F493" s="960"/>
      <c r="G493" s="960"/>
      <c r="H493" s="960"/>
      <c r="I493" s="960"/>
      <c r="J493" s="960"/>
      <c r="K493" s="960"/>
      <c r="L493" s="961"/>
      <c r="M493" s="985"/>
    </row>
    <row r="506" spans="1:13" x14ac:dyDescent="0.2">
      <c r="A506" s="963"/>
      <c r="B506" s="961"/>
      <c r="C506" s="960"/>
      <c r="D506" s="960"/>
      <c r="E506" s="960"/>
      <c r="F506" s="960"/>
      <c r="G506" s="960"/>
      <c r="H506" s="960"/>
      <c r="I506" s="960"/>
      <c r="J506" s="960"/>
      <c r="K506" s="960"/>
      <c r="L506" s="961"/>
      <c r="M506" s="985"/>
    </row>
    <row r="514" spans="1:13" x14ac:dyDescent="0.2">
      <c r="A514" s="966"/>
      <c r="B514" s="967"/>
      <c r="C514" s="968"/>
      <c r="D514" s="968"/>
      <c r="E514" s="968"/>
      <c r="F514" s="968"/>
      <c r="G514" s="968"/>
      <c r="H514" s="968"/>
      <c r="I514" s="968"/>
      <c r="J514" s="968"/>
      <c r="K514" s="968"/>
      <c r="L514" s="967"/>
      <c r="M514" s="991"/>
    </row>
    <row r="519" spans="1:13" x14ac:dyDescent="0.2">
      <c r="A519" s="963"/>
      <c r="B519" s="961"/>
      <c r="C519" s="960"/>
      <c r="D519" s="960"/>
      <c r="E519" s="960"/>
      <c r="F519" s="960"/>
      <c r="G519" s="960"/>
      <c r="H519" s="960"/>
      <c r="I519" s="960"/>
      <c r="J519" s="960"/>
      <c r="K519" s="960"/>
      <c r="L519" s="961"/>
      <c r="M519" s="985"/>
    </row>
    <row r="528" spans="1:13" x14ac:dyDescent="0.2">
      <c r="A528" s="966"/>
      <c r="B528" s="967"/>
      <c r="C528" s="968"/>
      <c r="D528" s="968"/>
      <c r="E528" s="968"/>
      <c r="F528" s="968"/>
      <c r="G528" s="968"/>
      <c r="H528" s="968"/>
      <c r="I528" s="968"/>
      <c r="J528" s="968"/>
      <c r="K528" s="968"/>
      <c r="L528" s="967"/>
      <c r="M528" s="991"/>
    </row>
    <row r="531" spans="1:13" x14ac:dyDescent="0.2">
      <c r="A531" s="966"/>
      <c r="B531" s="967"/>
      <c r="C531" s="968"/>
      <c r="D531" s="968"/>
      <c r="E531" s="968"/>
      <c r="F531" s="968"/>
      <c r="G531" s="968"/>
      <c r="H531" s="968"/>
      <c r="I531" s="968"/>
      <c r="J531" s="968"/>
      <c r="K531" s="968"/>
      <c r="L531" s="967"/>
      <c r="M531" s="991"/>
    </row>
    <row r="532" spans="1:13" x14ac:dyDescent="0.2">
      <c r="A532" s="981"/>
      <c r="B532" s="982"/>
      <c r="C532" s="981"/>
      <c r="D532" s="981"/>
      <c r="E532" s="981"/>
      <c r="F532" s="981"/>
      <c r="G532" s="981"/>
      <c r="H532" s="981"/>
      <c r="I532" s="981"/>
      <c r="J532" s="981"/>
      <c r="K532" s="981"/>
      <c r="L532" s="982"/>
      <c r="M532" s="982"/>
    </row>
    <row r="546" spans="1:13" x14ac:dyDescent="0.2">
      <c r="A546" s="963"/>
      <c r="B546" s="961"/>
      <c r="C546" s="960"/>
      <c r="D546" s="960"/>
      <c r="E546" s="960"/>
      <c r="F546" s="960"/>
      <c r="G546" s="960"/>
      <c r="H546" s="960"/>
      <c r="I546" s="960"/>
      <c r="J546" s="960"/>
      <c r="K546" s="960"/>
      <c r="L546" s="961"/>
      <c r="M546" s="985"/>
    </row>
    <row r="559" spans="1:13" x14ac:dyDescent="0.2">
      <c r="A559" s="963"/>
      <c r="B559" s="961"/>
      <c r="C559" s="960"/>
      <c r="D559" s="960"/>
      <c r="E559" s="960"/>
      <c r="F559" s="960"/>
      <c r="G559" s="960"/>
      <c r="H559" s="960"/>
      <c r="I559" s="960"/>
      <c r="J559" s="960"/>
      <c r="K559" s="960"/>
      <c r="L559" s="961"/>
      <c r="M559" s="985"/>
    </row>
    <row r="570" spans="1:13" x14ac:dyDescent="0.2">
      <c r="A570" s="963"/>
      <c r="B570" s="961"/>
      <c r="C570" s="960"/>
      <c r="D570" s="960"/>
      <c r="E570" s="960"/>
      <c r="F570" s="960"/>
      <c r="G570" s="960"/>
      <c r="H570" s="960"/>
      <c r="I570" s="960"/>
      <c r="J570" s="960"/>
      <c r="K570" s="960"/>
      <c r="L570" s="961"/>
      <c r="M570" s="985"/>
    </row>
    <row r="583" spans="1:13" x14ac:dyDescent="0.2">
      <c r="A583" s="963"/>
      <c r="B583" s="961"/>
      <c r="C583" s="960"/>
      <c r="D583" s="960"/>
      <c r="E583" s="960"/>
      <c r="F583" s="960"/>
      <c r="G583" s="960"/>
      <c r="H583" s="960"/>
      <c r="I583" s="960"/>
      <c r="J583" s="960"/>
      <c r="K583" s="960"/>
      <c r="L583" s="961"/>
      <c r="M583" s="985"/>
    </row>
    <row r="587" spans="1:13" x14ac:dyDescent="0.2">
      <c r="A587" s="966"/>
      <c r="B587" s="967"/>
      <c r="C587" s="968"/>
      <c r="D587" s="968"/>
      <c r="E587" s="968"/>
      <c r="F587" s="968"/>
      <c r="G587" s="968"/>
      <c r="H587" s="968"/>
      <c r="I587" s="968"/>
      <c r="J587" s="968"/>
      <c r="K587" s="968"/>
      <c r="L587" s="967"/>
      <c r="M587" s="991"/>
    </row>
    <row r="595" spans="1:13" x14ac:dyDescent="0.2">
      <c r="A595" s="963"/>
      <c r="B595" s="961"/>
      <c r="C595" s="960"/>
      <c r="D595" s="960"/>
      <c r="E595" s="960"/>
      <c r="F595" s="960"/>
      <c r="G595" s="960"/>
      <c r="H595" s="960"/>
      <c r="I595" s="960"/>
      <c r="J595" s="960"/>
      <c r="K595" s="960"/>
      <c r="L595" s="961"/>
      <c r="M595" s="985"/>
    </row>
    <row r="599" spans="1:13" x14ac:dyDescent="0.2">
      <c r="A599" s="966"/>
      <c r="B599" s="967"/>
      <c r="C599" s="968"/>
      <c r="D599" s="968"/>
      <c r="E599" s="968"/>
      <c r="F599" s="968"/>
      <c r="G599" s="968"/>
      <c r="H599" s="968"/>
      <c r="I599" s="968"/>
      <c r="J599" s="968"/>
      <c r="K599" s="968"/>
      <c r="L599" s="967"/>
      <c r="M599" s="991"/>
    </row>
    <row r="607" spans="1:13" x14ac:dyDescent="0.2">
      <c r="A607" s="963"/>
      <c r="B607" s="961"/>
      <c r="C607" s="960"/>
      <c r="D607" s="960"/>
      <c r="E607" s="960"/>
      <c r="F607" s="960"/>
      <c r="G607" s="960"/>
      <c r="H607" s="960"/>
      <c r="I607" s="960"/>
      <c r="J607" s="960"/>
      <c r="K607" s="960"/>
      <c r="L607" s="961"/>
      <c r="M607" s="985"/>
    </row>
  </sheetData>
  <mergeCells count="12">
    <mergeCell ref="A1:L1"/>
    <mergeCell ref="A2:L2"/>
    <mergeCell ref="A4:A5"/>
    <mergeCell ref="B4:B5"/>
    <mergeCell ref="C4:K4"/>
    <mergeCell ref="L4:L5"/>
    <mergeCell ref="M4:M5"/>
    <mergeCell ref="O4:O5"/>
    <mergeCell ref="P4:P5"/>
    <mergeCell ref="Q4:Q5"/>
    <mergeCell ref="A24:B24"/>
    <mergeCell ref="O24:P24"/>
  </mergeCells>
  <pageMargins left="1.1811023622047245" right="0.19685039370078741" top="0.98425196850393704" bottom="0.19685039370078741" header="0.31496062992125984" footer="0.31496062992125984"/>
  <pageSetup paperSize="9" scale="72" orientation="landscape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6"/>
  <sheetViews>
    <sheetView view="pageBreakPreview" zoomScale="80" zoomScaleNormal="100" zoomScaleSheetLayoutView="80" workbookViewId="0">
      <pane ySplit="9" topLeftCell="A57" activePane="bottomLeft" state="frozen"/>
      <selection pane="bottomLeft" activeCell="A4" sqref="A4"/>
    </sheetView>
  </sheetViews>
  <sheetFormatPr defaultColWidth="18.140625" defaultRowHeight="15" x14ac:dyDescent="0.2"/>
  <cols>
    <col min="1" max="1" width="4.7109375" style="903" customWidth="1"/>
    <col min="2" max="2" width="7.42578125" style="901" customWidth="1"/>
    <col min="3" max="3" width="21" style="900" customWidth="1"/>
    <col min="4" max="4" width="25.85546875" style="900" bestFit="1" customWidth="1"/>
    <col min="5" max="5" width="44.28515625" style="776" customWidth="1"/>
    <col min="6" max="6" width="16.42578125" style="776" bestFit="1" customWidth="1"/>
    <col min="7" max="7" width="8.28515625" style="901" customWidth="1"/>
    <col min="8" max="8" width="9.7109375" style="825" customWidth="1"/>
    <col min="9" max="9" width="11.28515625" style="902" customWidth="1"/>
    <col min="10" max="10" width="19.140625" style="897" customWidth="1"/>
    <col min="11" max="11" width="9.28515625" style="902" bestFit="1" customWidth="1"/>
    <col min="12" max="12" width="8.5703125" style="901" customWidth="1"/>
    <col min="13" max="13" width="7.85546875" style="901" customWidth="1"/>
    <col min="14" max="14" width="12" style="897" customWidth="1"/>
    <col min="15" max="15" width="13.5703125" style="915" bestFit="1" customWidth="1"/>
    <col min="16" max="16" width="10" style="915" customWidth="1"/>
    <col min="17" max="18" width="18.140625" style="689"/>
    <col min="19" max="16384" width="18.140625" style="690"/>
  </cols>
  <sheetData>
    <row r="1" spans="1:18" ht="15.75" customHeight="1" x14ac:dyDescent="0.25">
      <c r="A1" s="2052" t="s">
        <v>1034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2052"/>
      <c r="N1" s="2052"/>
    </row>
    <row r="2" spans="1:18" ht="15.75" customHeight="1" x14ac:dyDescent="0.25">
      <c r="A2" s="2052" t="s">
        <v>1345</v>
      </c>
      <c r="B2" s="2052"/>
      <c r="C2" s="2052"/>
      <c r="D2" s="2052"/>
      <c r="E2" s="2052"/>
      <c r="F2" s="2052"/>
      <c r="G2" s="2052"/>
      <c r="H2" s="2052"/>
      <c r="I2" s="2052"/>
      <c r="J2" s="2052"/>
      <c r="K2" s="2052"/>
      <c r="L2" s="2052"/>
      <c r="M2" s="2052"/>
      <c r="N2" s="2052"/>
    </row>
    <row r="3" spans="1:18" ht="15.75" customHeight="1" x14ac:dyDescent="0.25">
      <c r="A3" s="2052" t="s">
        <v>1907</v>
      </c>
      <c r="B3" s="2052"/>
      <c r="C3" s="2052"/>
      <c r="D3" s="2052"/>
      <c r="E3" s="2052"/>
      <c r="F3" s="2052"/>
      <c r="G3" s="2052"/>
      <c r="H3" s="2052"/>
      <c r="I3" s="2052"/>
      <c r="J3" s="2052"/>
      <c r="K3" s="2052"/>
      <c r="L3" s="2052"/>
      <c r="M3" s="2052"/>
      <c r="N3" s="2052"/>
    </row>
    <row r="4" spans="1:18" ht="15.75" x14ac:dyDescent="0.25">
      <c r="A4" s="1328"/>
      <c r="B4" s="1329"/>
      <c r="C4" s="1330"/>
      <c r="D4" s="1330"/>
      <c r="E4" s="1331"/>
      <c r="F4" s="1331"/>
      <c r="G4" s="1332"/>
      <c r="H4" s="1333"/>
      <c r="I4" s="1334"/>
      <c r="J4" s="1335"/>
      <c r="K4" s="1334"/>
      <c r="L4" s="1332"/>
      <c r="M4" s="1332"/>
      <c r="N4" s="1335"/>
    </row>
    <row r="5" spans="1:18" ht="8.25" customHeight="1" x14ac:dyDescent="0.25">
      <c r="A5" s="1336"/>
      <c r="B5" s="1332"/>
      <c r="C5" s="1330"/>
      <c r="D5" s="1330"/>
      <c r="E5" s="1331"/>
      <c r="F5" s="1331"/>
      <c r="G5" s="1332"/>
      <c r="H5" s="1333"/>
      <c r="I5" s="1337"/>
      <c r="J5" s="1338"/>
      <c r="K5" s="1339"/>
      <c r="L5" s="1340"/>
      <c r="M5" s="1604"/>
      <c r="N5" s="1335"/>
    </row>
    <row r="6" spans="1:18" ht="2.25" customHeight="1" x14ac:dyDescent="0.25">
      <c r="A6" s="1342"/>
      <c r="B6" s="1343"/>
      <c r="C6" s="1344"/>
      <c r="D6" s="1345"/>
      <c r="E6" s="1346"/>
      <c r="F6" s="1346"/>
      <c r="G6" s="2057" t="s">
        <v>1262</v>
      </c>
      <c r="H6" s="2057" t="s">
        <v>1635</v>
      </c>
      <c r="I6" s="2062" t="s">
        <v>1264</v>
      </c>
      <c r="J6" s="2057" t="s">
        <v>14</v>
      </c>
      <c r="K6" s="2058" t="s">
        <v>876</v>
      </c>
      <c r="L6" s="2059"/>
      <c r="M6" s="2057" t="s">
        <v>1265</v>
      </c>
      <c r="N6" s="2057" t="s">
        <v>1266</v>
      </c>
      <c r="R6" s="689" t="s">
        <v>1334</v>
      </c>
    </row>
    <row r="7" spans="1:18" ht="30" customHeight="1" x14ac:dyDescent="0.2">
      <c r="A7" s="2053" t="s">
        <v>1261</v>
      </c>
      <c r="B7" s="2055" t="s">
        <v>13</v>
      </c>
      <c r="C7" s="2055" t="s">
        <v>8</v>
      </c>
      <c r="D7" s="2055" t="s">
        <v>9</v>
      </c>
      <c r="E7" s="2055" t="s">
        <v>1</v>
      </c>
      <c r="F7" s="1665" t="s">
        <v>1552</v>
      </c>
      <c r="G7" s="2055"/>
      <c r="H7" s="2055"/>
      <c r="I7" s="2063"/>
      <c r="J7" s="2055"/>
      <c r="K7" s="2060"/>
      <c r="L7" s="2061"/>
      <c r="M7" s="2055"/>
      <c r="N7" s="2055"/>
      <c r="O7" s="915" t="s">
        <v>1400</v>
      </c>
    </row>
    <row r="8" spans="1:18" s="688" customFormat="1" ht="21" customHeight="1" x14ac:dyDescent="0.2">
      <c r="A8" s="2054"/>
      <c r="B8" s="2056"/>
      <c r="C8" s="2056"/>
      <c r="D8" s="2056"/>
      <c r="E8" s="2056"/>
      <c r="F8" s="1666"/>
      <c r="G8" s="2056"/>
      <c r="H8" s="2056"/>
      <c r="I8" s="2064"/>
      <c r="J8" s="2056"/>
      <c r="K8" s="1347" t="s">
        <v>15</v>
      </c>
      <c r="L8" s="1348" t="s">
        <v>16</v>
      </c>
      <c r="M8" s="2056"/>
      <c r="N8" s="2056"/>
      <c r="O8" s="916"/>
      <c r="P8" s="916"/>
      <c r="Q8" s="914"/>
      <c r="R8" s="914"/>
    </row>
    <row r="9" spans="1:18" s="922" customFormat="1" x14ac:dyDescent="0.2">
      <c r="A9" s="1349">
        <v>1</v>
      </c>
      <c r="B9" s="1350">
        <v>2</v>
      </c>
      <c r="C9" s="1350">
        <v>3</v>
      </c>
      <c r="D9" s="1350">
        <v>4</v>
      </c>
      <c r="E9" s="1350">
        <v>5</v>
      </c>
      <c r="F9" s="1350">
        <v>6</v>
      </c>
      <c r="G9" s="1350">
        <v>7</v>
      </c>
      <c r="H9" s="1350">
        <v>8</v>
      </c>
      <c r="I9" s="1350">
        <v>9</v>
      </c>
      <c r="J9" s="1350">
        <v>10</v>
      </c>
      <c r="K9" s="1350">
        <v>11</v>
      </c>
      <c r="L9" s="1350">
        <v>12</v>
      </c>
      <c r="M9" s="1350">
        <v>13</v>
      </c>
      <c r="N9" s="1350">
        <v>14</v>
      </c>
      <c r="O9" s="948" t="s">
        <v>1830</v>
      </c>
      <c r="P9" s="948" t="s">
        <v>1831</v>
      </c>
      <c r="Q9" s="921"/>
      <c r="R9" s="921"/>
    </row>
    <row r="10" spans="1:18" s="908" customFormat="1" ht="22.5" customHeight="1" x14ac:dyDescent="0.2">
      <c r="A10" s="1357"/>
      <c r="B10" s="1358">
        <v>10</v>
      </c>
      <c r="C10" s="1683" t="s">
        <v>409</v>
      </c>
      <c r="D10" s="1358"/>
      <c r="E10" s="1358"/>
      <c r="F10" s="1358"/>
      <c r="G10" s="1358"/>
      <c r="H10" s="1360">
        <f>H11+H16+H26+H38+H44+H48+H68+H71+H75+H79+H85+H90+H95+H35</f>
        <v>265</v>
      </c>
      <c r="I10" s="1361">
        <f>I11+I16+I26+I38+I44+I48+I68+I71+I75+I79+I85+I90+I95+I35</f>
        <v>1621016</v>
      </c>
      <c r="J10" s="1361"/>
      <c r="K10" s="1361">
        <f>K11+K16+K26+K38+K44+K48+K68+K71+K75+K79+K85+K90+K95+K35</f>
        <v>234182.8</v>
      </c>
      <c r="L10" s="1358"/>
      <c r="M10" s="1358"/>
      <c r="N10" s="1683"/>
      <c r="O10" s="918" t="s">
        <v>1386</v>
      </c>
      <c r="P10" s="918">
        <f>O11+O16+O26+O35+O38+O44+O48+O68+O71+O75+O79+O85+O90+O95</f>
        <v>87</v>
      </c>
    </row>
    <row r="11" spans="1:18" s="909" customFormat="1" ht="15" customHeight="1" x14ac:dyDescent="0.2">
      <c r="A11" s="1363"/>
      <c r="B11" s="1358">
        <v>10211</v>
      </c>
      <c r="C11" s="1731" t="s">
        <v>1048</v>
      </c>
      <c r="D11" s="1674"/>
      <c r="E11" s="1674"/>
      <c r="F11" s="1674"/>
      <c r="G11" s="1675"/>
      <c r="H11" s="1360">
        <f>SUM(H12:H14)</f>
        <v>5</v>
      </c>
      <c r="I11" s="1361">
        <f>SUM(I12:I14)</f>
        <v>30000</v>
      </c>
      <c r="J11" s="1361"/>
      <c r="K11" s="1361">
        <f>SUM(K12:K14)</f>
        <v>12</v>
      </c>
      <c r="L11" s="1358"/>
      <c r="M11" s="1358"/>
      <c r="N11" s="1683"/>
      <c r="O11" s="1889">
        <f>SUM(O12:O14)</f>
        <v>3</v>
      </c>
      <c r="P11" s="912"/>
    </row>
    <row r="12" spans="1:18" s="909" customFormat="1" ht="15" customHeight="1" x14ac:dyDescent="0.2">
      <c r="A12" s="1364">
        <v>1</v>
      </c>
      <c r="B12" s="1365">
        <v>10211</v>
      </c>
      <c r="C12" s="1366" t="s">
        <v>463</v>
      </c>
      <c r="D12" s="1366" t="s">
        <v>464</v>
      </c>
      <c r="E12" s="1366" t="s">
        <v>1501</v>
      </c>
      <c r="F12" s="1366"/>
      <c r="G12" s="1365" t="s">
        <v>1267</v>
      </c>
      <c r="H12" s="1439">
        <v>1</v>
      </c>
      <c r="I12" s="1368" t="s">
        <v>69</v>
      </c>
      <c r="J12" s="1607" t="s">
        <v>1553</v>
      </c>
      <c r="K12" s="1368" t="s">
        <v>69</v>
      </c>
      <c r="L12" s="1372" t="s">
        <v>69</v>
      </c>
      <c r="M12" s="1367"/>
      <c r="N12" s="1608"/>
      <c r="O12" s="912">
        <v>1</v>
      </c>
      <c r="P12" s="917"/>
    </row>
    <row r="13" spans="1:18" s="909" customFormat="1" ht="15" customHeight="1" x14ac:dyDescent="0.2">
      <c r="A13" s="1364">
        <v>2</v>
      </c>
      <c r="B13" s="1365">
        <v>10211</v>
      </c>
      <c r="C13" s="1366" t="s">
        <v>453</v>
      </c>
      <c r="D13" s="1366" t="s">
        <v>453</v>
      </c>
      <c r="E13" s="1366" t="s">
        <v>466</v>
      </c>
      <c r="F13" s="1366"/>
      <c r="G13" s="1365" t="s">
        <v>1267</v>
      </c>
      <c r="H13" s="1609">
        <v>2</v>
      </c>
      <c r="I13" s="1368">
        <f>(H13*10*25*3*10000)/1000</f>
        <v>15000</v>
      </c>
      <c r="J13" s="1369" t="s">
        <v>455</v>
      </c>
      <c r="K13" s="1440">
        <f>(H13*10*25*12)/1000</f>
        <v>6</v>
      </c>
      <c r="L13" s="1370" t="s">
        <v>30</v>
      </c>
      <c r="M13" s="1367"/>
      <c r="N13" s="1608"/>
      <c r="O13" s="912">
        <v>1</v>
      </c>
      <c r="P13" s="917"/>
    </row>
    <row r="14" spans="1:18" s="909" customFormat="1" ht="15" customHeight="1" x14ac:dyDescent="0.2">
      <c r="A14" s="1364">
        <v>3</v>
      </c>
      <c r="B14" s="1365">
        <v>10211</v>
      </c>
      <c r="C14" s="1366" t="s">
        <v>454</v>
      </c>
      <c r="D14" s="1366" t="s">
        <v>454</v>
      </c>
      <c r="E14" s="1366" t="s">
        <v>469</v>
      </c>
      <c r="F14" s="1366"/>
      <c r="G14" s="1365" t="s">
        <v>1267</v>
      </c>
      <c r="H14" s="1609">
        <v>2</v>
      </c>
      <c r="I14" s="1368">
        <f>(H14*10*25*3*10000)/1000</f>
        <v>15000</v>
      </c>
      <c r="J14" s="1369" t="s">
        <v>456</v>
      </c>
      <c r="K14" s="1440">
        <f>(H14*10*25*12)/1000</f>
        <v>6</v>
      </c>
      <c r="L14" s="1370" t="s">
        <v>30</v>
      </c>
      <c r="M14" s="1367"/>
      <c r="N14" s="1608"/>
      <c r="O14" s="912">
        <v>1</v>
      </c>
      <c r="P14" s="917"/>
    </row>
    <row r="15" spans="1:18" s="909" customFormat="1" ht="15" customHeight="1" x14ac:dyDescent="0.2">
      <c r="A15" s="1364"/>
      <c r="B15" s="1365"/>
      <c r="C15" s="1374"/>
      <c r="D15" s="1374"/>
      <c r="E15" s="1374"/>
      <c r="F15" s="1374"/>
      <c r="G15" s="1365"/>
      <c r="H15" s="1365"/>
      <c r="I15" s="1376"/>
      <c r="J15" s="1378"/>
      <c r="K15" s="1423"/>
      <c r="L15" s="1365"/>
      <c r="M15" s="1376"/>
      <c r="N15" s="1377"/>
      <c r="O15" s="912"/>
      <c r="P15" s="912"/>
      <c r="Q15" s="910"/>
    </row>
    <row r="16" spans="1:18" s="909" customFormat="1" ht="26.25" customHeight="1" x14ac:dyDescent="0.2">
      <c r="A16" s="1363"/>
      <c r="B16" s="1358">
        <v>10391</v>
      </c>
      <c r="C16" s="1729" t="s">
        <v>1049</v>
      </c>
      <c r="D16" s="1730"/>
      <c r="E16" s="1379"/>
      <c r="F16" s="1379"/>
      <c r="G16" s="1358"/>
      <c r="H16" s="1380">
        <f>SUM(H17:H24)</f>
        <v>21</v>
      </c>
      <c r="I16" s="1381">
        <f>SUM(I17:I24)</f>
        <v>157500</v>
      </c>
      <c r="J16" s="1381"/>
      <c r="K16" s="1381">
        <f>SUM(K17:K24)</f>
        <v>63</v>
      </c>
      <c r="L16" s="1380"/>
      <c r="M16" s="1380"/>
      <c r="N16" s="1683"/>
      <c r="O16" s="1890">
        <f>SUM(O17:O24)</f>
        <v>8</v>
      </c>
      <c r="P16" s="912"/>
    </row>
    <row r="17" spans="1:16" s="909" customFormat="1" ht="15" customHeight="1" x14ac:dyDescent="0.2">
      <c r="A17" s="1364">
        <v>1</v>
      </c>
      <c r="B17" s="1365">
        <v>10391</v>
      </c>
      <c r="C17" s="1372" t="s">
        <v>69</v>
      </c>
      <c r="D17" s="1374" t="s">
        <v>248</v>
      </c>
      <c r="E17" s="1374" t="s">
        <v>1296</v>
      </c>
      <c r="F17" s="1374"/>
      <c r="G17" s="1367" t="s">
        <v>1267</v>
      </c>
      <c r="H17" s="1365">
        <v>4</v>
      </c>
      <c r="I17" s="1368">
        <f t="shared" ref="I17:I24" si="0">(H17*10*25*3*10000)/1000</f>
        <v>30000</v>
      </c>
      <c r="J17" s="1377" t="s">
        <v>249</v>
      </c>
      <c r="K17" s="1440">
        <f t="shared" ref="K17:K24" si="1">(H17*10*25*12)/1000</f>
        <v>12</v>
      </c>
      <c r="L17" s="1365" t="s">
        <v>30</v>
      </c>
      <c r="M17" s="1372"/>
      <c r="N17" s="1377"/>
      <c r="O17" s="912">
        <v>1</v>
      </c>
      <c r="P17" s="912"/>
    </row>
    <row r="18" spans="1:16" s="909" customFormat="1" ht="15" customHeight="1" x14ac:dyDescent="0.2">
      <c r="A18" s="1364">
        <v>2</v>
      </c>
      <c r="B18" s="1365">
        <v>10391</v>
      </c>
      <c r="C18" s="1372" t="s">
        <v>69</v>
      </c>
      <c r="D18" s="1374" t="s">
        <v>250</v>
      </c>
      <c r="E18" s="1374" t="s">
        <v>1232</v>
      </c>
      <c r="F18" s="1374"/>
      <c r="G18" s="1367" t="s">
        <v>1267</v>
      </c>
      <c r="H18" s="1365">
        <v>3</v>
      </c>
      <c r="I18" s="1368">
        <f t="shared" si="0"/>
        <v>22500</v>
      </c>
      <c r="J18" s="1377" t="s">
        <v>249</v>
      </c>
      <c r="K18" s="1440">
        <f t="shared" si="1"/>
        <v>9</v>
      </c>
      <c r="L18" s="1365" t="s">
        <v>30</v>
      </c>
      <c r="M18" s="1372"/>
      <c r="N18" s="1377"/>
      <c r="O18" s="912">
        <v>1</v>
      </c>
      <c r="P18" s="912"/>
    </row>
    <row r="19" spans="1:16" s="909" customFormat="1" ht="15" customHeight="1" x14ac:dyDescent="0.2">
      <c r="A19" s="1364">
        <v>3</v>
      </c>
      <c r="B19" s="1365">
        <v>10391</v>
      </c>
      <c r="C19" s="1372" t="s">
        <v>69</v>
      </c>
      <c r="D19" s="1374" t="s">
        <v>252</v>
      </c>
      <c r="E19" s="1374" t="s">
        <v>1297</v>
      </c>
      <c r="F19" s="1374"/>
      <c r="G19" s="1367" t="s">
        <v>1267</v>
      </c>
      <c r="H19" s="1365">
        <v>3</v>
      </c>
      <c r="I19" s="1368">
        <f t="shared" si="0"/>
        <v>22500</v>
      </c>
      <c r="J19" s="1377" t="s">
        <v>249</v>
      </c>
      <c r="K19" s="1440">
        <f t="shared" si="1"/>
        <v>9</v>
      </c>
      <c r="L19" s="1365" t="s">
        <v>30</v>
      </c>
      <c r="M19" s="1372"/>
      <c r="N19" s="1377"/>
      <c r="O19" s="912">
        <v>1</v>
      </c>
      <c r="P19" s="912"/>
    </row>
    <row r="20" spans="1:16" s="908" customFormat="1" ht="15" customHeight="1" x14ac:dyDescent="0.2">
      <c r="A20" s="1364">
        <v>4</v>
      </c>
      <c r="B20" s="1365">
        <v>10391</v>
      </c>
      <c r="C20" s="1372" t="s">
        <v>69</v>
      </c>
      <c r="D20" s="1374" t="s">
        <v>254</v>
      </c>
      <c r="E20" s="1374" t="s">
        <v>1297</v>
      </c>
      <c r="F20" s="1374"/>
      <c r="G20" s="1367" t="s">
        <v>1267</v>
      </c>
      <c r="H20" s="1365">
        <v>1</v>
      </c>
      <c r="I20" s="1368">
        <f t="shared" si="0"/>
        <v>7500</v>
      </c>
      <c r="J20" s="1377" t="s">
        <v>249</v>
      </c>
      <c r="K20" s="1440">
        <f t="shared" si="1"/>
        <v>3</v>
      </c>
      <c r="L20" s="1365" t="s">
        <v>30</v>
      </c>
      <c r="M20" s="1372"/>
      <c r="N20" s="1377"/>
      <c r="O20" s="918">
        <v>1</v>
      </c>
      <c r="P20" s="918"/>
    </row>
    <row r="21" spans="1:16" s="909" customFormat="1" ht="15" customHeight="1" x14ac:dyDescent="0.2">
      <c r="A21" s="1364">
        <v>5</v>
      </c>
      <c r="B21" s="1365">
        <v>10391</v>
      </c>
      <c r="C21" s="1372" t="s">
        <v>69</v>
      </c>
      <c r="D21" s="1374" t="s">
        <v>255</v>
      </c>
      <c r="E21" s="1374" t="s">
        <v>1297</v>
      </c>
      <c r="F21" s="1374"/>
      <c r="G21" s="1367" t="s">
        <v>1267</v>
      </c>
      <c r="H21" s="1365">
        <v>3</v>
      </c>
      <c r="I21" s="1368">
        <f t="shared" si="0"/>
        <v>22500</v>
      </c>
      <c r="J21" s="1377" t="s">
        <v>249</v>
      </c>
      <c r="K21" s="1440">
        <f t="shared" si="1"/>
        <v>9</v>
      </c>
      <c r="L21" s="1365" t="s">
        <v>30</v>
      </c>
      <c r="M21" s="1372"/>
      <c r="N21" s="1377"/>
      <c r="O21" s="912">
        <v>1</v>
      </c>
      <c r="P21" s="912"/>
    </row>
    <row r="22" spans="1:16" s="909" customFormat="1" ht="15" customHeight="1" x14ac:dyDescent="0.2">
      <c r="A22" s="1364">
        <v>6</v>
      </c>
      <c r="B22" s="1365">
        <v>10391</v>
      </c>
      <c r="C22" s="1372" t="s">
        <v>69</v>
      </c>
      <c r="D22" s="1374" t="s">
        <v>256</v>
      </c>
      <c r="E22" s="1374" t="s">
        <v>1234</v>
      </c>
      <c r="F22" s="1374"/>
      <c r="G22" s="1367" t="s">
        <v>1267</v>
      </c>
      <c r="H22" s="1365">
        <v>4</v>
      </c>
      <c r="I22" s="1368">
        <f t="shared" si="0"/>
        <v>30000</v>
      </c>
      <c r="J22" s="1377" t="s">
        <v>249</v>
      </c>
      <c r="K22" s="1440">
        <f t="shared" si="1"/>
        <v>12</v>
      </c>
      <c r="L22" s="1365" t="s">
        <v>30</v>
      </c>
      <c r="M22" s="1372"/>
      <c r="N22" s="1610" t="s">
        <v>1498</v>
      </c>
      <c r="O22" s="912">
        <v>1</v>
      </c>
      <c r="P22" s="912"/>
    </row>
    <row r="23" spans="1:16" s="909" customFormat="1" ht="15" customHeight="1" x14ac:dyDescent="0.2">
      <c r="A23" s="1364">
        <v>7</v>
      </c>
      <c r="B23" s="1365">
        <v>10391</v>
      </c>
      <c r="C23" s="1372"/>
      <c r="D23" s="1374" t="s">
        <v>884</v>
      </c>
      <c r="E23" s="1374" t="s">
        <v>1499</v>
      </c>
      <c r="F23" s="1374"/>
      <c r="G23" s="1367" t="s">
        <v>1267</v>
      </c>
      <c r="H23" s="1365">
        <v>2</v>
      </c>
      <c r="I23" s="1368">
        <f t="shared" si="0"/>
        <v>15000</v>
      </c>
      <c r="J23" s="1377" t="s">
        <v>249</v>
      </c>
      <c r="K23" s="1440">
        <f t="shared" si="1"/>
        <v>6</v>
      </c>
      <c r="L23" s="1365" t="s">
        <v>30</v>
      </c>
      <c r="M23" s="1372"/>
      <c r="N23" s="1377"/>
      <c r="O23" s="912">
        <v>1</v>
      </c>
      <c r="P23" s="912"/>
    </row>
    <row r="24" spans="1:16" s="909" customFormat="1" ht="15" customHeight="1" x14ac:dyDescent="0.2">
      <c r="A24" s="1364">
        <v>8</v>
      </c>
      <c r="B24" s="1365">
        <v>10391</v>
      </c>
      <c r="C24" s="1372"/>
      <c r="D24" s="1374" t="s">
        <v>1497</v>
      </c>
      <c r="E24" s="1374" t="s">
        <v>1500</v>
      </c>
      <c r="F24" s="1374"/>
      <c r="G24" s="1367" t="s">
        <v>1267</v>
      </c>
      <c r="H24" s="1365">
        <v>1</v>
      </c>
      <c r="I24" s="1368">
        <f t="shared" si="0"/>
        <v>7500</v>
      </c>
      <c r="J24" s="1377" t="s">
        <v>249</v>
      </c>
      <c r="K24" s="1440">
        <f t="shared" si="1"/>
        <v>3</v>
      </c>
      <c r="L24" s="1365" t="s">
        <v>30</v>
      </c>
      <c r="M24" s="1372"/>
      <c r="N24" s="1377"/>
      <c r="O24" s="912">
        <v>1</v>
      </c>
      <c r="P24" s="912"/>
    </row>
    <row r="25" spans="1:16" s="908" customFormat="1" ht="15" customHeight="1" x14ac:dyDescent="0.2">
      <c r="A25" s="1364"/>
      <c r="B25" s="1365"/>
      <c r="C25" s="1372"/>
      <c r="D25" s="1374"/>
      <c r="E25" s="1374"/>
      <c r="F25" s="1374"/>
      <c r="G25" s="1365"/>
      <c r="H25" s="1370"/>
      <c r="I25" s="1368"/>
      <c r="J25" s="1373"/>
      <c r="K25" s="1423"/>
      <c r="L25" s="1365"/>
      <c r="M25" s="1372"/>
      <c r="N25" s="1377"/>
      <c r="O25" s="918"/>
      <c r="P25" s="918"/>
    </row>
    <row r="26" spans="1:16" s="909" customFormat="1" ht="24.75" customHeight="1" x14ac:dyDescent="0.2">
      <c r="A26" s="1363"/>
      <c r="B26" s="1358">
        <v>10392</v>
      </c>
      <c r="C26" s="1683" t="s">
        <v>1050</v>
      </c>
      <c r="D26" s="1379"/>
      <c r="E26" s="1379"/>
      <c r="F26" s="1379"/>
      <c r="G26" s="1358"/>
      <c r="H26" s="1380">
        <f>SUM(H27:H33)</f>
        <v>22</v>
      </c>
      <c r="I26" s="1381">
        <f>SUM(I27:I33)</f>
        <v>165000</v>
      </c>
      <c r="J26" s="1381"/>
      <c r="K26" s="1381">
        <f>SUM(K27:K33)</f>
        <v>66</v>
      </c>
      <c r="L26" s="1381"/>
      <c r="M26" s="1380"/>
      <c r="N26" s="1683"/>
      <c r="O26" s="1890">
        <f>SUM(O27:O33)</f>
        <v>7</v>
      </c>
      <c r="P26" s="912"/>
    </row>
    <row r="27" spans="1:16" s="909" customFormat="1" ht="15" customHeight="1" x14ac:dyDescent="0.2">
      <c r="A27" s="1364">
        <v>1</v>
      </c>
      <c r="B27" s="1365">
        <v>10392</v>
      </c>
      <c r="C27" s="1372" t="s">
        <v>69</v>
      </c>
      <c r="D27" s="1374" t="s">
        <v>258</v>
      </c>
      <c r="E27" s="1374" t="s">
        <v>1235</v>
      </c>
      <c r="F27" s="1374"/>
      <c r="G27" s="1367" t="s">
        <v>1267</v>
      </c>
      <c r="H27" s="1365">
        <v>4</v>
      </c>
      <c r="I27" s="1368">
        <f t="shared" ref="I27:I33" si="2">(H27*10*25*3*10000)/1000</f>
        <v>30000</v>
      </c>
      <c r="J27" s="1377" t="s">
        <v>269</v>
      </c>
      <c r="K27" s="1368">
        <f t="shared" ref="K27:K33" si="3">(H27*10*25*12)/1000</f>
        <v>12</v>
      </c>
      <c r="L27" s="1365" t="s">
        <v>30</v>
      </c>
      <c r="M27" s="1372"/>
      <c r="N27" s="1377"/>
      <c r="O27" s="912">
        <v>1</v>
      </c>
      <c r="P27" s="912"/>
    </row>
    <row r="28" spans="1:16" s="909" customFormat="1" ht="15" customHeight="1" x14ac:dyDescent="0.2">
      <c r="A28" s="1364">
        <v>2</v>
      </c>
      <c r="B28" s="1365">
        <v>10392</v>
      </c>
      <c r="C28" s="1372" t="s">
        <v>69</v>
      </c>
      <c r="D28" s="1374" t="s">
        <v>259</v>
      </c>
      <c r="E28" s="1374" t="s">
        <v>1235</v>
      </c>
      <c r="F28" s="1374"/>
      <c r="G28" s="1367" t="s">
        <v>1267</v>
      </c>
      <c r="H28" s="1365">
        <v>2</v>
      </c>
      <c r="I28" s="1368">
        <f t="shared" si="2"/>
        <v>15000</v>
      </c>
      <c r="J28" s="1377" t="s">
        <v>269</v>
      </c>
      <c r="K28" s="1368">
        <f t="shared" si="3"/>
        <v>6</v>
      </c>
      <c r="L28" s="1365" t="s">
        <v>30</v>
      </c>
      <c r="M28" s="1372"/>
      <c r="N28" s="1377"/>
      <c r="O28" s="912">
        <v>1</v>
      </c>
      <c r="P28" s="912"/>
    </row>
    <row r="29" spans="1:16" s="909" customFormat="1" ht="15" customHeight="1" x14ac:dyDescent="0.2">
      <c r="A29" s="1364">
        <v>3</v>
      </c>
      <c r="B29" s="1365">
        <v>10392</v>
      </c>
      <c r="C29" s="1372" t="s">
        <v>69</v>
      </c>
      <c r="D29" s="1374" t="s">
        <v>260</v>
      </c>
      <c r="E29" s="1374" t="s">
        <v>1233</v>
      </c>
      <c r="F29" s="1374"/>
      <c r="G29" s="1367" t="s">
        <v>1267</v>
      </c>
      <c r="H29" s="1365">
        <v>4</v>
      </c>
      <c r="I29" s="1368">
        <f t="shared" si="2"/>
        <v>30000</v>
      </c>
      <c r="J29" s="1377" t="s">
        <v>269</v>
      </c>
      <c r="K29" s="1368">
        <f t="shared" si="3"/>
        <v>12</v>
      </c>
      <c r="L29" s="1365" t="s">
        <v>30</v>
      </c>
      <c r="M29" s="1372"/>
      <c r="N29" s="1377"/>
      <c r="O29" s="912">
        <v>1</v>
      </c>
      <c r="P29" s="912"/>
    </row>
    <row r="30" spans="1:16" s="909" customFormat="1" ht="15" customHeight="1" x14ac:dyDescent="0.2">
      <c r="A30" s="1364">
        <v>4</v>
      </c>
      <c r="B30" s="1365">
        <v>10392</v>
      </c>
      <c r="C30" s="1372" t="s">
        <v>69</v>
      </c>
      <c r="D30" s="1374" t="s">
        <v>261</v>
      </c>
      <c r="E30" s="1374" t="s">
        <v>1299</v>
      </c>
      <c r="F30" s="1374"/>
      <c r="G30" s="1367" t="s">
        <v>1267</v>
      </c>
      <c r="H30" s="1365">
        <v>2</v>
      </c>
      <c r="I30" s="1368">
        <f t="shared" si="2"/>
        <v>15000</v>
      </c>
      <c r="J30" s="1377" t="s">
        <v>269</v>
      </c>
      <c r="K30" s="1368">
        <f t="shared" si="3"/>
        <v>6</v>
      </c>
      <c r="L30" s="1365" t="s">
        <v>30</v>
      </c>
      <c r="M30" s="1372"/>
      <c r="N30" s="1377"/>
      <c r="O30" s="912">
        <v>1</v>
      </c>
      <c r="P30" s="912"/>
    </row>
    <row r="31" spans="1:16" s="909" customFormat="1" ht="15" customHeight="1" x14ac:dyDescent="0.2">
      <c r="A31" s="1364">
        <v>5</v>
      </c>
      <c r="B31" s="1365">
        <v>10392</v>
      </c>
      <c r="C31" s="1372" t="s">
        <v>69</v>
      </c>
      <c r="D31" s="1374" t="s">
        <v>262</v>
      </c>
      <c r="E31" s="1374" t="s">
        <v>1299</v>
      </c>
      <c r="F31" s="1374"/>
      <c r="G31" s="1367" t="s">
        <v>1267</v>
      </c>
      <c r="H31" s="1365">
        <v>3</v>
      </c>
      <c r="I31" s="1368">
        <f t="shared" si="2"/>
        <v>22500</v>
      </c>
      <c r="J31" s="1377" t="s">
        <v>269</v>
      </c>
      <c r="K31" s="1368">
        <f t="shared" si="3"/>
        <v>9</v>
      </c>
      <c r="L31" s="1365" t="s">
        <v>30</v>
      </c>
      <c r="M31" s="1372"/>
      <c r="N31" s="1377"/>
      <c r="O31" s="912">
        <v>1</v>
      </c>
      <c r="P31" s="912"/>
    </row>
    <row r="32" spans="1:16" s="909" customFormat="1" ht="15" customHeight="1" x14ac:dyDescent="0.2">
      <c r="A32" s="1364">
        <v>6</v>
      </c>
      <c r="B32" s="1365">
        <v>10392</v>
      </c>
      <c r="C32" s="1372" t="s">
        <v>69</v>
      </c>
      <c r="D32" s="1374" t="s">
        <v>263</v>
      </c>
      <c r="E32" s="1374" t="s">
        <v>1300</v>
      </c>
      <c r="F32" s="1374"/>
      <c r="G32" s="1367" t="s">
        <v>1267</v>
      </c>
      <c r="H32" s="1358">
        <v>4</v>
      </c>
      <c r="I32" s="1368">
        <f t="shared" si="2"/>
        <v>30000</v>
      </c>
      <c r="J32" s="1377" t="s">
        <v>269</v>
      </c>
      <c r="K32" s="1368">
        <f t="shared" si="3"/>
        <v>12</v>
      </c>
      <c r="L32" s="1365" t="s">
        <v>30</v>
      </c>
      <c r="M32" s="1372"/>
      <c r="N32" s="1377"/>
      <c r="O32" s="912">
        <v>1</v>
      </c>
      <c r="P32" s="912"/>
    </row>
    <row r="33" spans="1:17" s="909" customFormat="1" ht="15" customHeight="1" x14ac:dyDescent="0.2">
      <c r="A33" s="1295">
        <v>7</v>
      </c>
      <c r="B33" s="1410">
        <v>10392</v>
      </c>
      <c r="C33" s="1411" t="s">
        <v>69</v>
      </c>
      <c r="D33" s="1449" t="s">
        <v>264</v>
      </c>
      <c r="E33" s="1449" t="s">
        <v>1137</v>
      </c>
      <c r="F33" s="1449"/>
      <c r="G33" s="1413" t="s">
        <v>1267</v>
      </c>
      <c r="H33" s="1410">
        <v>3</v>
      </c>
      <c r="I33" s="1415">
        <f t="shared" si="2"/>
        <v>22500</v>
      </c>
      <c r="J33" s="1417" t="s">
        <v>269</v>
      </c>
      <c r="K33" s="1415">
        <f t="shared" si="3"/>
        <v>9</v>
      </c>
      <c r="L33" s="1410" t="s">
        <v>30</v>
      </c>
      <c r="M33" s="1411"/>
      <c r="N33" s="1417"/>
      <c r="O33" s="912">
        <v>1</v>
      </c>
      <c r="P33" s="912"/>
    </row>
    <row r="34" spans="1:17" s="909" customFormat="1" ht="15" customHeight="1" x14ac:dyDescent="0.2">
      <c r="A34" s="1392"/>
      <c r="B34" s="1393"/>
      <c r="C34" s="1394"/>
      <c r="D34" s="1447"/>
      <c r="E34" s="1447"/>
      <c r="F34" s="1447"/>
      <c r="G34" s="1396"/>
      <c r="H34" s="1393"/>
      <c r="I34" s="1398"/>
      <c r="J34" s="1400"/>
      <c r="K34" s="1398"/>
      <c r="L34" s="1393"/>
      <c r="M34" s="1394"/>
      <c r="N34" s="1400"/>
      <c r="O34" s="912"/>
      <c r="P34" s="912"/>
    </row>
    <row r="35" spans="1:17" s="909" customFormat="1" ht="25.5" customHeight="1" x14ac:dyDescent="0.2">
      <c r="A35" s="1295"/>
      <c r="B35" s="1425">
        <v>10423</v>
      </c>
      <c r="C35" s="1728" t="s">
        <v>1404</v>
      </c>
      <c r="D35" s="1698"/>
      <c r="E35" s="1611"/>
      <c r="F35" s="1611"/>
      <c r="G35" s="1612"/>
      <c r="H35" s="1428">
        <f>H36</f>
        <v>2</v>
      </c>
      <c r="I35" s="1429">
        <f>I36</f>
        <v>160500</v>
      </c>
      <c r="J35" s="1429"/>
      <c r="K35" s="1429">
        <f>K36</f>
        <v>24000</v>
      </c>
      <c r="L35" s="1414"/>
      <c r="M35" s="1414"/>
      <c r="N35" s="1417"/>
      <c r="O35" s="1890">
        <f>SUM(O36)</f>
        <v>1</v>
      </c>
      <c r="P35" s="912"/>
    </row>
    <row r="36" spans="1:17" s="909" customFormat="1" ht="15" customHeight="1" x14ac:dyDescent="0.2">
      <c r="A36" s="1364">
        <v>1</v>
      </c>
      <c r="B36" s="1365">
        <v>10423</v>
      </c>
      <c r="C36" s="1370" t="s">
        <v>69</v>
      </c>
      <c r="D36" s="1418" t="s">
        <v>1405</v>
      </c>
      <c r="E36" s="1418" t="s">
        <v>1406</v>
      </c>
      <c r="F36" s="1418"/>
      <c r="G36" s="1367" t="s">
        <v>1267</v>
      </c>
      <c r="H36" s="1370">
        <v>2</v>
      </c>
      <c r="I36" s="1440">
        <v>160500</v>
      </c>
      <c r="J36" s="1419" t="s">
        <v>1407</v>
      </c>
      <c r="K36" s="1440">
        <f>100*5*4*12</f>
        <v>24000</v>
      </c>
      <c r="L36" s="1450" t="s">
        <v>179</v>
      </c>
      <c r="M36" s="1370">
        <v>2012</v>
      </c>
      <c r="N36" s="1377" t="s">
        <v>1401</v>
      </c>
      <c r="O36" s="912">
        <v>1</v>
      </c>
      <c r="P36" s="912"/>
      <c r="Q36" s="908"/>
    </row>
    <row r="37" spans="1:17" s="909" customFormat="1" ht="15" customHeight="1" x14ac:dyDescent="0.2">
      <c r="A37" s="1364"/>
      <c r="B37" s="1365"/>
      <c r="C37" s="1372"/>
      <c r="D37" s="1373"/>
      <c r="E37" s="1373"/>
      <c r="F37" s="1373"/>
      <c r="G37" s="1365"/>
      <c r="H37" s="1365"/>
      <c r="I37" s="1368"/>
      <c r="J37" s="1373"/>
      <c r="K37" s="1423"/>
      <c r="L37" s="1364"/>
      <c r="M37" s="1372"/>
      <c r="N37" s="1377"/>
      <c r="O37" s="912"/>
      <c r="P37" s="912"/>
    </row>
    <row r="38" spans="1:17" s="909" customFormat="1" ht="15" customHeight="1" x14ac:dyDescent="0.2">
      <c r="A38" s="1424"/>
      <c r="B38" s="1425">
        <v>10532</v>
      </c>
      <c r="C38" s="1426" t="s">
        <v>1055</v>
      </c>
      <c r="D38" s="1427"/>
      <c r="E38" s="1427"/>
      <c r="F38" s="1427"/>
      <c r="G38" s="1425"/>
      <c r="H38" s="1428">
        <f>SUM(H39:H42)</f>
        <v>14</v>
      </c>
      <c r="I38" s="1429">
        <f>SUM(I39:I42)</f>
        <v>63764</v>
      </c>
      <c r="J38" s="1429"/>
      <c r="K38" s="1429">
        <f>SUM(K39:K42)</f>
        <v>9294</v>
      </c>
      <c r="L38" s="1428"/>
      <c r="M38" s="1428"/>
      <c r="N38" s="1432"/>
      <c r="O38" s="1890">
        <f>SUM(O39:O42)</f>
        <v>4</v>
      </c>
      <c r="P38" s="912"/>
      <c r="Q38" s="908"/>
    </row>
    <row r="39" spans="1:17" s="909" customFormat="1" ht="15" customHeight="1" x14ac:dyDescent="0.2">
      <c r="A39" s="1364">
        <v>1</v>
      </c>
      <c r="B39" s="1365">
        <v>10532</v>
      </c>
      <c r="C39" s="1436" t="s">
        <v>78</v>
      </c>
      <c r="D39" s="1436" t="s">
        <v>79</v>
      </c>
      <c r="E39" s="1418" t="s">
        <v>628</v>
      </c>
      <c r="F39" s="1418"/>
      <c r="G39" s="1367" t="s">
        <v>1267</v>
      </c>
      <c r="H39" s="1370">
        <v>2</v>
      </c>
      <c r="I39" s="1440">
        <v>18319</v>
      </c>
      <c r="J39" s="1419" t="s">
        <v>612</v>
      </c>
      <c r="K39" s="1440">
        <v>144</v>
      </c>
      <c r="L39" s="1370" t="s">
        <v>30</v>
      </c>
      <c r="M39" s="1370" t="s">
        <v>50</v>
      </c>
      <c r="N39" s="1377"/>
      <c r="O39" s="912">
        <v>1</v>
      </c>
      <c r="P39" s="912"/>
    </row>
    <row r="40" spans="1:17" s="909" customFormat="1" ht="15" customHeight="1" x14ac:dyDescent="0.2">
      <c r="A40" s="1364">
        <v>2</v>
      </c>
      <c r="B40" s="1365">
        <v>10532</v>
      </c>
      <c r="C40" s="1374" t="s">
        <v>82</v>
      </c>
      <c r="D40" s="1436" t="s">
        <v>83</v>
      </c>
      <c r="E40" s="1436" t="s">
        <v>1238</v>
      </c>
      <c r="F40" s="1436"/>
      <c r="G40" s="1367" t="s">
        <v>1267</v>
      </c>
      <c r="H40" s="1370">
        <v>3</v>
      </c>
      <c r="I40" s="1440">
        <v>15800</v>
      </c>
      <c r="J40" s="1419" t="s">
        <v>613</v>
      </c>
      <c r="K40" s="1445">
        <v>7200</v>
      </c>
      <c r="L40" s="1370" t="s">
        <v>30</v>
      </c>
      <c r="M40" s="1370" t="s">
        <v>85</v>
      </c>
      <c r="N40" s="1377"/>
      <c r="O40" s="912">
        <v>1</v>
      </c>
      <c r="P40" s="912"/>
    </row>
    <row r="41" spans="1:17" s="909" customFormat="1" ht="15" customHeight="1" x14ac:dyDescent="0.2">
      <c r="A41" s="1364">
        <v>3</v>
      </c>
      <c r="B41" s="1365">
        <v>10532</v>
      </c>
      <c r="C41" s="1436" t="s">
        <v>194</v>
      </c>
      <c r="D41" s="1436" t="s">
        <v>195</v>
      </c>
      <c r="E41" s="1418" t="s">
        <v>630</v>
      </c>
      <c r="F41" s="1418"/>
      <c r="G41" s="1367" t="s">
        <v>1267</v>
      </c>
      <c r="H41" s="1370">
        <v>4</v>
      </c>
      <c r="I41" s="1440">
        <v>11145</v>
      </c>
      <c r="J41" s="1419" t="s">
        <v>614</v>
      </c>
      <c r="K41" s="1440">
        <v>450</v>
      </c>
      <c r="L41" s="1370" t="s">
        <v>30</v>
      </c>
      <c r="M41" s="1423"/>
      <c r="N41" s="1453"/>
      <c r="O41" s="912">
        <v>1</v>
      </c>
      <c r="P41" s="912"/>
    </row>
    <row r="42" spans="1:17" s="909" customFormat="1" ht="15" customHeight="1" x14ac:dyDescent="0.2">
      <c r="A42" s="1364">
        <v>4</v>
      </c>
      <c r="B42" s="1365">
        <v>10532</v>
      </c>
      <c r="C42" s="1374" t="s">
        <v>286</v>
      </c>
      <c r="D42" s="1436" t="s">
        <v>287</v>
      </c>
      <c r="E42" s="1418" t="s">
        <v>631</v>
      </c>
      <c r="F42" s="1418"/>
      <c r="G42" s="1367" t="s">
        <v>1267</v>
      </c>
      <c r="H42" s="1370">
        <v>5</v>
      </c>
      <c r="I42" s="1440">
        <v>18500</v>
      </c>
      <c r="J42" s="1419" t="s">
        <v>612</v>
      </c>
      <c r="K42" s="1440">
        <v>1500</v>
      </c>
      <c r="L42" s="1370" t="s">
        <v>30</v>
      </c>
      <c r="M42" s="1370" t="s">
        <v>50</v>
      </c>
      <c r="N42" s="1377"/>
      <c r="O42" s="912">
        <v>1</v>
      </c>
      <c r="P42" s="912"/>
    </row>
    <row r="43" spans="1:17" s="909" customFormat="1" ht="15" customHeight="1" x14ac:dyDescent="0.2">
      <c r="A43" s="1364"/>
      <c r="B43" s="1365"/>
      <c r="C43" s="1374"/>
      <c r="D43" s="1436"/>
      <c r="E43" s="1418"/>
      <c r="F43" s="1418"/>
      <c r="G43" s="1365"/>
      <c r="H43" s="1370"/>
      <c r="I43" s="1440"/>
      <c r="J43" s="1419"/>
      <c r="K43" s="1440"/>
      <c r="L43" s="1370"/>
      <c r="M43" s="1370"/>
      <c r="N43" s="1377"/>
      <c r="O43" s="912"/>
      <c r="P43" s="912"/>
    </row>
    <row r="44" spans="1:17" s="909" customFormat="1" ht="15" customHeight="1" x14ac:dyDescent="0.2">
      <c r="A44" s="1363"/>
      <c r="B44" s="1358">
        <v>10632</v>
      </c>
      <c r="C44" s="1359" t="s">
        <v>1058</v>
      </c>
      <c r="D44" s="1379"/>
      <c r="E44" s="1379"/>
      <c r="F44" s="1379"/>
      <c r="G44" s="1358"/>
      <c r="H44" s="1380">
        <f>SUM(H45)</f>
        <v>3</v>
      </c>
      <c r="I44" s="1381">
        <f>SUM(I45)</f>
        <v>16000</v>
      </c>
      <c r="J44" s="1382"/>
      <c r="K44" s="1381">
        <f>SUM(K45)</f>
        <v>150</v>
      </c>
      <c r="L44" s="1380"/>
      <c r="M44" s="1380"/>
      <c r="N44" s="1683"/>
      <c r="O44" s="1890">
        <f>SUM(O45)</f>
        <v>1</v>
      </c>
      <c r="P44" s="912"/>
    </row>
    <row r="45" spans="1:17" s="909" customFormat="1" ht="15" customHeight="1" x14ac:dyDescent="0.2">
      <c r="A45" s="1364">
        <v>1</v>
      </c>
      <c r="B45" s="1365">
        <v>10632</v>
      </c>
      <c r="C45" s="1374" t="s">
        <v>103</v>
      </c>
      <c r="D45" s="1436" t="s">
        <v>104</v>
      </c>
      <c r="E45" s="1418" t="s">
        <v>648</v>
      </c>
      <c r="F45" s="1418"/>
      <c r="G45" s="1367" t="s">
        <v>1267</v>
      </c>
      <c r="H45" s="1370">
        <v>3</v>
      </c>
      <c r="I45" s="1440">
        <v>16000</v>
      </c>
      <c r="J45" s="1419" t="s">
        <v>602</v>
      </c>
      <c r="K45" s="1445">
        <v>150</v>
      </c>
      <c r="L45" s="1370" t="s">
        <v>30</v>
      </c>
      <c r="M45" s="1370" t="s">
        <v>31</v>
      </c>
      <c r="N45" s="1377"/>
      <c r="O45" s="912">
        <v>1</v>
      </c>
      <c r="P45" s="912"/>
    </row>
    <row r="46" spans="1:17" s="909" customFormat="1" ht="15" customHeight="1" x14ac:dyDescent="0.2">
      <c r="A46" s="1295"/>
      <c r="B46" s="1410"/>
      <c r="C46" s="1449"/>
      <c r="D46" s="1441"/>
      <c r="E46" s="1412"/>
      <c r="F46" s="1412"/>
      <c r="G46" s="1410"/>
      <c r="H46" s="1414"/>
      <c r="I46" s="1588"/>
      <c r="J46" s="1416"/>
      <c r="K46" s="1442"/>
      <c r="L46" s="1414"/>
      <c r="M46" s="1414"/>
      <c r="N46" s="1417"/>
      <c r="O46" s="912"/>
      <c r="P46" s="912"/>
    </row>
    <row r="47" spans="1:17" s="909" customFormat="1" ht="20.100000000000001" customHeight="1" x14ac:dyDescent="0.2">
      <c r="A47" s="1392"/>
      <c r="B47" s="1393"/>
      <c r="C47" s="1447"/>
      <c r="D47" s="1584"/>
      <c r="E47" s="1395"/>
      <c r="F47" s="1395"/>
      <c r="G47" s="1393"/>
      <c r="H47" s="1397"/>
      <c r="I47" s="1585"/>
      <c r="J47" s="1399"/>
      <c r="K47" s="1469"/>
      <c r="L47" s="1397"/>
      <c r="M47" s="1397"/>
      <c r="N47" s="1400"/>
      <c r="O47" s="912"/>
      <c r="P47" s="912"/>
    </row>
    <row r="48" spans="1:17" s="909" customFormat="1" ht="15" customHeight="1" x14ac:dyDescent="0.2">
      <c r="A48" s="1295"/>
      <c r="B48" s="1425">
        <v>10710</v>
      </c>
      <c r="C48" s="1426" t="s">
        <v>1098</v>
      </c>
      <c r="D48" s="1441"/>
      <c r="E48" s="1412"/>
      <c r="F48" s="1412"/>
      <c r="G48" s="1410"/>
      <c r="H48" s="1428">
        <f>SUM(H49:H66)</f>
        <v>36</v>
      </c>
      <c r="I48" s="1429">
        <f>SUM(I49:I66)</f>
        <v>270000</v>
      </c>
      <c r="J48" s="1429"/>
      <c r="K48" s="1429">
        <f>SUM(K49:K66)</f>
        <v>18</v>
      </c>
      <c r="L48" s="1414"/>
      <c r="M48" s="1414"/>
      <c r="N48" s="1417"/>
      <c r="O48" s="1890">
        <f>SUM(O49:O66)</f>
        <v>18</v>
      </c>
      <c r="P48" s="912"/>
    </row>
    <row r="49" spans="1:16" s="909" customFormat="1" ht="15" customHeight="1" x14ac:dyDescent="0.2">
      <c r="A49" s="1364">
        <v>1</v>
      </c>
      <c r="B49" s="1365">
        <v>10710</v>
      </c>
      <c r="C49" s="1372" t="s">
        <v>69</v>
      </c>
      <c r="D49" s="1418" t="s">
        <v>1105</v>
      </c>
      <c r="E49" s="1418" t="s">
        <v>1109</v>
      </c>
      <c r="F49" s="1418"/>
      <c r="G49" s="1367" t="s">
        <v>1267</v>
      </c>
      <c r="H49" s="1370">
        <v>2</v>
      </c>
      <c r="I49" s="1368">
        <f t="shared" ref="I49:I63" si="4">(H49*10*25*3*10000)/1000</f>
        <v>15000</v>
      </c>
      <c r="J49" s="1419" t="s">
        <v>1106</v>
      </c>
      <c r="K49" s="1372"/>
      <c r="L49" s="1365"/>
      <c r="M49" s="1370"/>
      <c r="N49" s="1377"/>
      <c r="O49" s="912">
        <v>1</v>
      </c>
      <c r="P49" s="912"/>
    </row>
    <row r="50" spans="1:16" s="909" customFormat="1" ht="15" customHeight="1" x14ac:dyDescent="0.2">
      <c r="A50" s="1364">
        <v>2</v>
      </c>
      <c r="B50" s="1365">
        <v>10710</v>
      </c>
      <c r="C50" s="1372" t="s">
        <v>69</v>
      </c>
      <c r="D50" s="1418" t="s">
        <v>1111</v>
      </c>
      <c r="E50" s="1418" t="s">
        <v>1110</v>
      </c>
      <c r="F50" s="1418"/>
      <c r="G50" s="1367" t="s">
        <v>1267</v>
      </c>
      <c r="H50" s="1370">
        <v>2</v>
      </c>
      <c r="I50" s="1368">
        <f t="shared" si="4"/>
        <v>15000</v>
      </c>
      <c r="J50" s="1419" t="s">
        <v>1554</v>
      </c>
      <c r="K50" s="1372"/>
      <c r="L50" s="1365"/>
      <c r="M50" s="1370"/>
      <c r="N50" s="1377"/>
      <c r="O50" s="912">
        <v>1</v>
      </c>
      <c r="P50" s="912"/>
    </row>
    <row r="51" spans="1:16" s="909" customFormat="1" ht="15" customHeight="1" x14ac:dyDescent="0.2">
      <c r="A51" s="1295">
        <v>3</v>
      </c>
      <c r="B51" s="1410">
        <v>10710</v>
      </c>
      <c r="C51" s="1411" t="s">
        <v>69</v>
      </c>
      <c r="D51" s="1412" t="s">
        <v>1115</v>
      </c>
      <c r="E51" s="1417" t="s">
        <v>1114</v>
      </c>
      <c r="F51" s="1417"/>
      <c r="G51" s="1410"/>
      <c r="H51" s="1414">
        <v>2</v>
      </c>
      <c r="I51" s="1415">
        <f t="shared" si="4"/>
        <v>15000</v>
      </c>
      <c r="J51" s="1416" t="s">
        <v>1555</v>
      </c>
      <c r="K51" s="1411"/>
      <c r="L51" s="1410"/>
      <c r="M51" s="1414"/>
      <c r="N51" s="1417"/>
      <c r="O51" s="912">
        <v>1</v>
      </c>
      <c r="P51" s="912"/>
    </row>
    <row r="52" spans="1:16" s="909" customFormat="1" ht="15" customHeight="1" x14ac:dyDescent="0.2">
      <c r="A52" s="1364">
        <v>4</v>
      </c>
      <c r="B52" s="1365">
        <v>10710</v>
      </c>
      <c r="C52" s="1372" t="s">
        <v>69</v>
      </c>
      <c r="D52" s="1418" t="s">
        <v>1119</v>
      </c>
      <c r="E52" s="1418" t="s">
        <v>1120</v>
      </c>
      <c r="F52" s="1418"/>
      <c r="G52" s="1367" t="s">
        <v>1267</v>
      </c>
      <c r="H52" s="1370">
        <v>2</v>
      </c>
      <c r="I52" s="1368">
        <f t="shared" si="4"/>
        <v>15000</v>
      </c>
      <c r="J52" s="1419" t="s">
        <v>1118</v>
      </c>
      <c r="K52" s="1372"/>
      <c r="L52" s="1365"/>
      <c r="M52" s="1370"/>
      <c r="N52" s="1377"/>
      <c r="O52" s="912">
        <v>1</v>
      </c>
      <c r="P52" s="912"/>
    </row>
    <row r="53" spans="1:16" s="909" customFormat="1" ht="15" customHeight="1" x14ac:dyDescent="0.2">
      <c r="A53" s="1364">
        <v>5</v>
      </c>
      <c r="B53" s="1365">
        <v>10710</v>
      </c>
      <c r="C53" s="1372" t="s">
        <v>69</v>
      </c>
      <c r="D53" s="1418" t="s">
        <v>1126</v>
      </c>
      <c r="E53" s="1418" t="s">
        <v>1240</v>
      </c>
      <c r="F53" s="1418"/>
      <c r="G53" s="1367" t="s">
        <v>1267</v>
      </c>
      <c r="H53" s="1370">
        <v>2</v>
      </c>
      <c r="I53" s="1368">
        <f t="shared" si="4"/>
        <v>15000</v>
      </c>
      <c r="J53" s="1443" t="s">
        <v>1122</v>
      </c>
      <c r="K53" s="1372"/>
      <c r="L53" s="1365"/>
      <c r="M53" s="1370"/>
      <c r="N53" s="1377"/>
      <c r="O53" s="912">
        <v>1</v>
      </c>
      <c r="P53" s="912"/>
    </row>
    <row r="54" spans="1:16" s="909" customFormat="1" ht="15" customHeight="1" x14ac:dyDescent="0.2">
      <c r="A54" s="1364">
        <v>6</v>
      </c>
      <c r="B54" s="1365">
        <v>10710</v>
      </c>
      <c r="C54" s="1372" t="s">
        <v>69</v>
      </c>
      <c r="D54" s="1418" t="s">
        <v>1127</v>
      </c>
      <c r="E54" s="1418" t="s">
        <v>1241</v>
      </c>
      <c r="F54" s="1418"/>
      <c r="G54" s="1367" t="s">
        <v>1267</v>
      </c>
      <c r="H54" s="1370">
        <v>2</v>
      </c>
      <c r="I54" s="1368">
        <f t="shared" si="4"/>
        <v>15000</v>
      </c>
      <c r="J54" s="1443" t="s">
        <v>1124</v>
      </c>
      <c r="K54" s="1372"/>
      <c r="L54" s="1365"/>
      <c r="M54" s="1370"/>
      <c r="N54" s="1377"/>
      <c r="O54" s="912">
        <v>1</v>
      </c>
      <c r="P54" s="912"/>
    </row>
    <row r="55" spans="1:16" s="909" customFormat="1" ht="15" customHeight="1" x14ac:dyDescent="0.2">
      <c r="A55" s="1364">
        <v>7</v>
      </c>
      <c r="B55" s="1365">
        <v>10710</v>
      </c>
      <c r="C55" s="1372" t="s">
        <v>69</v>
      </c>
      <c r="D55" s="1418" t="s">
        <v>1130</v>
      </c>
      <c r="E55" s="1418" t="s">
        <v>1129</v>
      </c>
      <c r="F55" s="1418"/>
      <c r="G55" s="1367" t="s">
        <v>1267</v>
      </c>
      <c r="H55" s="1370">
        <v>2</v>
      </c>
      <c r="I55" s="1368">
        <f t="shared" si="4"/>
        <v>15000</v>
      </c>
      <c r="J55" s="1443" t="s">
        <v>1128</v>
      </c>
      <c r="K55" s="1372"/>
      <c r="L55" s="1365"/>
      <c r="M55" s="1370"/>
      <c r="N55" s="1377"/>
      <c r="O55" s="912">
        <v>1</v>
      </c>
      <c r="P55" s="912"/>
    </row>
    <row r="56" spans="1:16" s="909" customFormat="1" ht="15" customHeight="1" x14ac:dyDescent="0.2">
      <c r="A56" s="1364">
        <v>8</v>
      </c>
      <c r="B56" s="1365">
        <v>10710</v>
      </c>
      <c r="C56" s="1372" t="s">
        <v>69</v>
      </c>
      <c r="D56" s="1418" t="s">
        <v>1133</v>
      </c>
      <c r="E56" s="1418" t="s">
        <v>1132</v>
      </c>
      <c r="F56" s="1418"/>
      <c r="G56" s="1367" t="s">
        <v>1267</v>
      </c>
      <c r="H56" s="1370">
        <v>2</v>
      </c>
      <c r="I56" s="1368">
        <f t="shared" si="4"/>
        <v>15000</v>
      </c>
      <c r="J56" s="1419" t="s">
        <v>1131</v>
      </c>
      <c r="K56" s="1372"/>
      <c r="L56" s="1365"/>
      <c r="M56" s="1370"/>
      <c r="N56" s="1377"/>
      <c r="O56" s="912">
        <v>1</v>
      </c>
      <c r="P56" s="912"/>
    </row>
    <row r="57" spans="1:16" s="909" customFormat="1" ht="15" customHeight="1" x14ac:dyDescent="0.2">
      <c r="A57" s="1392">
        <v>9</v>
      </c>
      <c r="B57" s="1393">
        <v>10710</v>
      </c>
      <c r="C57" s="1394" t="s">
        <v>69</v>
      </c>
      <c r="D57" s="1395" t="s">
        <v>1139</v>
      </c>
      <c r="E57" s="1395" t="s">
        <v>1136</v>
      </c>
      <c r="F57" s="1395"/>
      <c r="G57" s="1396" t="s">
        <v>1267</v>
      </c>
      <c r="H57" s="1397">
        <v>2</v>
      </c>
      <c r="I57" s="1398">
        <f t="shared" si="4"/>
        <v>15000</v>
      </c>
      <c r="J57" s="1613" t="s">
        <v>1131</v>
      </c>
      <c r="K57" s="1394"/>
      <c r="L57" s="1393"/>
      <c r="M57" s="1397"/>
      <c r="N57" s="1400"/>
      <c r="O57" s="912">
        <v>1</v>
      </c>
      <c r="P57" s="912"/>
    </row>
    <row r="58" spans="1:16" s="909" customFormat="1" ht="15" customHeight="1" x14ac:dyDescent="0.2">
      <c r="A58" s="1295">
        <v>10</v>
      </c>
      <c r="B58" s="1410">
        <v>10710</v>
      </c>
      <c r="C58" s="1411" t="s">
        <v>69</v>
      </c>
      <c r="D58" s="1412" t="s">
        <v>1140</v>
      </c>
      <c r="E58" s="1412" t="s">
        <v>1132</v>
      </c>
      <c r="F58" s="1412"/>
      <c r="G58" s="1413" t="s">
        <v>1267</v>
      </c>
      <c r="H58" s="1414">
        <v>2</v>
      </c>
      <c r="I58" s="1415">
        <f t="shared" si="4"/>
        <v>15000</v>
      </c>
      <c r="J58" s="1444" t="s">
        <v>1134</v>
      </c>
      <c r="K58" s="1411">
        <f>(H58*10*25*12)/1000</f>
        <v>6</v>
      </c>
      <c r="L58" s="1410" t="s">
        <v>30</v>
      </c>
      <c r="M58" s="1414"/>
      <c r="N58" s="1417"/>
      <c r="O58" s="912">
        <v>1</v>
      </c>
      <c r="P58" s="912"/>
    </row>
    <row r="59" spans="1:16" s="909" customFormat="1" ht="15" customHeight="1" x14ac:dyDescent="0.2">
      <c r="A59" s="1364">
        <v>11</v>
      </c>
      <c r="B59" s="1410">
        <v>10710</v>
      </c>
      <c r="C59" s="1411" t="s">
        <v>69</v>
      </c>
      <c r="D59" s="1412" t="s">
        <v>1141</v>
      </c>
      <c r="E59" s="1412" t="s">
        <v>1137</v>
      </c>
      <c r="F59" s="1412"/>
      <c r="G59" s="1413" t="s">
        <v>1267</v>
      </c>
      <c r="H59" s="1414">
        <v>2</v>
      </c>
      <c r="I59" s="1415">
        <f t="shared" si="4"/>
        <v>15000</v>
      </c>
      <c r="J59" s="1444" t="s">
        <v>1135</v>
      </c>
      <c r="K59" s="1411"/>
      <c r="L59" s="1410"/>
      <c r="M59" s="1414"/>
      <c r="N59" s="1417"/>
      <c r="O59" s="912">
        <v>1</v>
      </c>
      <c r="P59" s="912"/>
    </row>
    <row r="60" spans="1:16" s="909" customFormat="1" ht="15" customHeight="1" x14ac:dyDescent="0.2">
      <c r="A60" s="1364">
        <v>12</v>
      </c>
      <c r="B60" s="1365">
        <v>10710</v>
      </c>
      <c r="C60" s="1372" t="s">
        <v>69</v>
      </c>
      <c r="D60" s="1418" t="s">
        <v>1142</v>
      </c>
      <c r="E60" s="1418" t="s">
        <v>1138</v>
      </c>
      <c r="F60" s="1418"/>
      <c r="G60" s="1367" t="s">
        <v>1267</v>
      </c>
      <c r="H60" s="1370">
        <v>2</v>
      </c>
      <c r="I60" s="1368">
        <f t="shared" si="4"/>
        <v>15000</v>
      </c>
      <c r="J60" s="1443" t="s">
        <v>1131</v>
      </c>
      <c r="K60" s="1372"/>
      <c r="L60" s="1365"/>
      <c r="M60" s="1370"/>
      <c r="N60" s="1377"/>
      <c r="O60" s="912">
        <v>1</v>
      </c>
      <c r="P60" s="912"/>
    </row>
    <row r="61" spans="1:16" s="909" customFormat="1" ht="15" customHeight="1" x14ac:dyDescent="0.2">
      <c r="A61" s="1364">
        <v>13</v>
      </c>
      <c r="B61" s="1365">
        <v>10710</v>
      </c>
      <c r="C61" s="1372" t="s">
        <v>69</v>
      </c>
      <c r="D61" s="1418" t="s">
        <v>1143</v>
      </c>
      <c r="E61" s="1418" t="s">
        <v>1132</v>
      </c>
      <c r="F61" s="1418"/>
      <c r="G61" s="1367" t="s">
        <v>1267</v>
      </c>
      <c r="H61" s="1370">
        <v>2</v>
      </c>
      <c r="I61" s="1368">
        <f t="shared" si="4"/>
        <v>15000</v>
      </c>
      <c r="J61" s="1443" t="s">
        <v>1118</v>
      </c>
      <c r="K61" s="1372"/>
      <c r="L61" s="1365"/>
      <c r="M61" s="1370"/>
      <c r="N61" s="1377"/>
      <c r="O61" s="912">
        <v>1</v>
      </c>
      <c r="P61" s="912"/>
    </row>
    <row r="62" spans="1:16" s="909" customFormat="1" ht="15" customHeight="1" x14ac:dyDescent="0.2">
      <c r="A62" s="1690">
        <v>14</v>
      </c>
      <c r="B62" s="1687">
        <v>10710</v>
      </c>
      <c r="C62" s="1614" t="s">
        <v>69</v>
      </c>
      <c r="D62" s="1615" t="s">
        <v>1160</v>
      </c>
      <c r="E62" s="1615" t="s">
        <v>1117</v>
      </c>
      <c r="F62" s="1615"/>
      <c r="G62" s="1616" t="s">
        <v>1267</v>
      </c>
      <c r="H62" s="1617">
        <v>2</v>
      </c>
      <c r="I62" s="1618">
        <f t="shared" si="4"/>
        <v>15000</v>
      </c>
      <c r="J62" s="1619" t="s">
        <v>1159</v>
      </c>
      <c r="K62" s="1614"/>
      <c r="L62" s="1687"/>
      <c r="M62" s="1617"/>
      <c r="N62" s="1620"/>
      <c r="O62" s="912">
        <v>1</v>
      </c>
      <c r="P62" s="912"/>
    </row>
    <row r="63" spans="1:16" s="909" customFormat="1" ht="15" customHeight="1" x14ac:dyDescent="0.2">
      <c r="A63" s="1364">
        <v>15</v>
      </c>
      <c r="B63" s="1365">
        <v>10710</v>
      </c>
      <c r="C63" s="1372" t="s">
        <v>69</v>
      </c>
      <c r="D63" s="1418" t="s">
        <v>671</v>
      </c>
      <c r="E63" s="1418" t="s">
        <v>1168</v>
      </c>
      <c r="F63" s="1418"/>
      <c r="G63" s="1367" t="s">
        <v>1267</v>
      </c>
      <c r="H63" s="1370">
        <v>4</v>
      </c>
      <c r="I63" s="1368">
        <f t="shared" si="4"/>
        <v>30000</v>
      </c>
      <c r="J63" s="1419" t="s">
        <v>1556</v>
      </c>
      <c r="K63" s="1372">
        <f>(H63*5*25*12)/1000</f>
        <v>6</v>
      </c>
      <c r="L63" s="1365" t="s">
        <v>30</v>
      </c>
      <c r="M63" s="1370"/>
      <c r="N63" s="1377"/>
      <c r="O63" s="912">
        <v>1</v>
      </c>
      <c r="P63" s="912"/>
    </row>
    <row r="64" spans="1:16" s="909" customFormat="1" ht="15" customHeight="1" x14ac:dyDescent="0.2">
      <c r="A64" s="1364">
        <v>16</v>
      </c>
      <c r="B64" s="1365">
        <v>10710</v>
      </c>
      <c r="C64" s="1377" t="s">
        <v>463</v>
      </c>
      <c r="D64" s="1418" t="s">
        <v>464</v>
      </c>
      <c r="E64" s="1667" t="s">
        <v>1271</v>
      </c>
      <c r="F64" s="1667"/>
      <c r="G64" s="1367" t="s">
        <v>1267</v>
      </c>
      <c r="H64" s="1372"/>
      <c r="I64" s="1368"/>
      <c r="J64" s="1419" t="s">
        <v>1557</v>
      </c>
      <c r="K64" s="1372"/>
      <c r="L64" s="1365"/>
      <c r="M64" s="1370"/>
      <c r="N64" s="1377" t="s">
        <v>1176</v>
      </c>
      <c r="O64" s="912">
        <v>1</v>
      </c>
      <c r="P64" s="912"/>
    </row>
    <row r="65" spans="1:16" s="909" customFormat="1" ht="15" customHeight="1" x14ac:dyDescent="0.2">
      <c r="A65" s="1364">
        <v>17</v>
      </c>
      <c r="B65" s="1365">
        <v>10710</v>
      </c>
      <c r="C65" s="1372" t="s">
        <v>69</v>
      </c>
      <c r="D65" s="1418" t="s">
        <v>1187</v>
      </c>
      <c r="E65" s="1418" t="s">
        <v>1186</v>
      </c>
      <c r="F65" s="1418"/>
      <c r="G65" s="1367" t="s">
        <v>1267</v>
      </c>
      <c r="H65" s="1370">
        <v>2</v>
      </c>
      <c r="I65" s="1368">
        <f>(H65*10*25*3*10000)/1000</f>
        <v>15000</v>
      </c>
      <c r="J65" s="1443" t="s">
        <v>1185</v>
      </c>
      <c r="K65" s="1372">
        <f>(H65*5*25*12)/1000</f>
        <v>3</v>
      </c>
      <c r="L65" s="1365" t="s">
        <v>30</v>
      </c>
      <c r="M65" s="1370"/>
      <c r="N65" s="1377"/>
      <c r="O65" s="912">
        <v>1</v>
      </c>
      <c r="P65" s="912"/>
    </row>
    <row r="66" spans="1:16" s="909" customFormat="1" ht="15" customHeight="1" x14ac:dyDescent="0.2">
      <c r="A66" s="1364">
        <v>18</v>
      </c>
      <c r="B66" s="1365">
        <v>10710</v>
      </c>
      <c r="C66" s="1372" t="s">
        <v>69</v>
      </c>
      <c r="D66" s="1418" t="s">
        <v>1189</v>
      </c>
      <c r="E66" s="1418" t="s">
        <v>1132</v>
      </c>
      <c r="F66" s="1418"/>
      <c r="G66" s="1367" t="s">
        <v>1267</v>
      </c>
      <c r="H66" s="1370">
        <v>2</v>
      </c>
      <c r="I66" s="1368">
        <f>(H66*10*25*3*10000)/1000</f>
        <v>15000</v>
      </c>
      <c r="J66" s="1443" t="s">
        <v>1188</v>
      </c>
      <c r="K66" s="1372">
        <f>(H66*5*25*12)/1000</f>
        <v>3</v>
      </c>
      <c r="L66" s="1365" t="s">
        <v>30</v>
      </c>
      <c r="M66" s="1370"/>
      <c r="N66" s="1377"/>
      <c r="O66" s="912">
        <v>1</v>
      </c>
      <c r="P66" s="912"/>
    </row>
    <row r="67" spans="1:16" s="909" customFormat="1" ht="15" customHeight="1" x14ac:dyDescent="0.2">
      <c r="A67" s="1364"/>
      <c r="B67" s="1365"/>
      <c r="C67" s="1377"/>
      <c r="D67" s="1377"/>
      <c r="E67" s="1377"/>
      <c r="F67" s="1377"/>
      <c r="G67" s="1365"/>
      <c r="H67" s="1365"/>
      <c r="I67" s="1423"/>
      <c r="J67" s="1377"/>
      <c r="K67" s="1445"/>
      <c r="L67" s="1370"/>
      <c r="M67" s="1370"/>
      <c r="N67" s="1377"/>
      <c r="O67" s="912"/>
      <c r="P67" s="912"/>
    </row>
    <row r="68" spans="1:16" s="909" customFormat="1" ht="15" customHeight="1" x14ac:dyDescent="0.2">
      <c r="A68" s="1364"/>
      <c r="B68" s="1358">
        <v>10723</v>
      </c>
      <c r="C68" s="1683" t="s">
        <v>1161</v>
      </c>
      <c r="D68" s="1436"/>
      <c r="E68" s="1418"/>
      <c r="F68" s="1418"/>
      <c r="G68" s="1365"/>
      <c r="H68" s="1380">
        <f>SUM(H69:H69)</f>
        <v>2</v>
      </c>
      <c r="I68" s="1381">
        <f>SUM(I69:I69)</f>
        <v>0</v>
      </c>
      <c r="J68" s="1381"/>
      <c r="K68" s="1381">
        <f>SUM(K69:K69)</f>
        <v>0</v>
      </c>
      <c r="L68" s="1370"/>
      <c r="M68" s="1370"/>
      <c r="N68" s="1377"/>
      <c r="O68" s="1890">
        <f>SUM(O69:O70)</f>
        <v>1</v>
      </c>
      <c r="P68" s="912"/>
    </row>
    <row r="69" spans="1:16" s="909" customFormat="1" ht="15" customHeight="1" x14ac:dyDescent="0.2">
      <c r="A69" s="1364">
        <v>1</v>
      </c>
      <c r="B69" s="1365">
        <v>10723</v>
      </c>
      <c r="C69" s="1372" t="s">
        <v>69</v>
      </c>
      <c r="D69" s="1377" t="s">
        <v>1156</v>
      </c>
      <c r="E69" s="1377" t="s">
        <v>1155</v>
      </c>
      <c r="F69" s="1377"/>
      <c r="G69" s="1367" t="s">
        <v>1267</v>
      </c>
      <c r="H69" s="1365">
        <v>2</v>
      </c>
      <c r="I69" s="1368" t="s">
        <v>69</v>
      </c>
      <c r="J69" s="1377" t="s">
        <v>1154</v>
      </c>
      <c r="K69" s="1372" t="s">
        <v>69</v>
      </c>
      <c r="L69" s="1372" t="s">
        <v>69</v>
      </c>
      <c r="M69" s="1370"/>
      <c r="N69" s="1377"/>
      <c r="O69" s="912">
        <v>1</v>
      </c>
      <c r="P69" s="912"/>
    </row>
    <row r="70" spans="1:16" s="909" customFormat="1" ht="15" customHeight="1" x14ac:dyDescent="0.2">
      <c r="A70" s="1364"/>
      <c r="B70" s="1365"/>
      <c r="C70" s="1377"/>
      <c r="D70" s="1377"/>
      <c r="E70" s="1377"/>
      <c r="F70" s="1377"/>
      <c r="G70" s="1365"/>
      <c r="H70" s="1365"/>
      <c r="I70" s="1423"/>
      <c r="J70" s="1377"/>
      <c r="K70" s="1445"/>
      <c r="L70" s="1370"/>
      <c r="M70" s="1370"/>
      <c r="N70" s="1377"/>
      <c r="O70" s="912"/>
      <c r="P70" s="912"/>
    </row>
    <row r="71" spans="1:16" s="909" customFormat="1" ht="15" customHeight="1" x14ac:dyDescent="0.2">
      <c r="A71" s="1364"/>
      <c r="B71" s="1358">
        <v>10732</v>
      </c>
      <c r="C71" s="1359" t="s">
        <v>1144</v>
      </c>
      <c r="D71" s="1436"/>
      <c r="E71" s="1418"/>
      <c r="F71" s="1418"/>
      <c r="G71" s="1365"/>
      <c r="H71" s="1380">
        <f>SUM(H72:H73)</f>
        <v>4</v>
      </c>
      <c r="I71" s="1381">
        <f>SUM(I72:I73)</f>
        <v>30000</v>
      </c>
      <c r="J71" s="1381"/>
      <c r="K71" s="1381">
        <f>SUM(K72:K73)</f>
        <v>0</v>
      </c>
      <c r="L71" s="1370"/>
      <c r="M71" s="1370"/>
      <c r="N71" s="1377"/>
      <c r="O71" s="1890">
        <f>SUM(O72:O74)</f>
        <v>2</v>
      </c>
      <c r="P71" s="912"/>
    </row>
    <row r="72" spans="1:16" s="909" customFormat="1" ht="15" customHeight="1" x14ac:dyDescent="0.2">
      <c r="A72" s="1364">
        <v>1</v>
      </c>
      <c r="B72" s="1365">
        <v>10732</v>
      </c>
      <c r="C72" s="1372" t="s">
        <v>69</v>
      </c>
      <c r="D72" s="1418" t="s">
        <v>1147</v>
      </c>
      <c r="E72" s="1418" t="s">
        <v>1146</v>
      </c>
      <c r="F72" s="1418"/>
      <c r="G72" s="1367" t="s">
        <v>1267</v>
      </c>
      <c r="H72" s="1370">
        <v>2</v>
      </c>
      <c r="I72" s="1368">
        <f>(H72*10*25*3*10000)/1000</f>
        <v>15000</v>
      </c>
      <c r="J72" s="1419" t="s">
        <v>1145</v>
      </c>
      <c r="K72" s="1372" t="s">
        <v>69</v>
      </c>
      <c r="L72" s="1372" t="s">
        <v>69</v>
      </c>
      <c r="M72" s="1370"/>
      <c r="N72" s="1377"/>
      <c r="O72" s="912">
        <v>1</v>
      </c>
      <c r="P72" s="912"/>
    </row>
    <row r="73" spans="1:16" s="909" customFormat="1" ht="15" customHeight="1" x14ac:dyDescent="0.2">
      <c r="A73" s="1364">
        <v>2</v>
      </c>
      <c r="B73" s="1365">
        <v>10732</v>
      </c>
      <c r="C73" s="1372" t="s">
        <v>69</v>
      </c>
      <c r="D73" s="1418" t="s">
        <v>1150</v>
      </c>
      <c r="E73" s="1418" t="s">
        <v>1149</v>
      </c>
      <c r="F73" s="1418"/>
      <c r="G73" s="1367" t="s">
        <v>1267</v>
      </c>
      <c r="H73" s="1370">
        <v>2</v>
      </c>
      <c r="I73" s="1368">
        <f>(H73*10*25*3*10000)/1000</f>
        <v>15000</v>
      </c>
      <c r="J73" s="1443" t="s">
        <v>1148</v>
      </c>
      <c r="K73" s="1372" t="s">
        <v>69</v>
      </c>
      <c r="L73" s="1372" t="s">
        <v>69</v>
      </c>
      <c r="M73" s="1370"/>
      <c r="N73" s="1377"/>
      <c r="O73" s="912">
        <v>1</v>
      </c>
      <c r="P73" s="912"/>
    </row>
    <row r="74" spans="1:16" s="909" customFormat="1" ht="15" customHeight="1" x14ac:dyDescent="0.2">
      <c r="A74" s="1364"/>
      <c r="B74" s="1365"/>
      <c r="C74" s="1372"/>
      <c r="D74" s="1418"/>
      <c r="E74" s="1418"/>
      <c r="F74" s="1418"/>
      <c r="G74" s="1365"/>
      <c r="H74" s="1370"/>
      <c r="I74" s="1440"/>
      <c r="J74" s="1443"/>
      <c r="K74" s="1445"/>
      <c r="L74" s="1370"/>
      <c r="M74" s="1370"/>
      <c r="N74" s="1377"/>
      <c r="O74" s="912"/>
      <c r="P74" s="912"/>
    </row>
    <row r="75" spans="1:16" s="909" customFormat="1" ht="15" customHeight="1" x14ac:dyDescent="0.2">
      <c r="A75" s="1295"/>
      <c r="B75" s="1425">
        <v>10772</v>
      </c>
      <c r="C75" s="1426" t="s">
        <v>1116</v>
      </c>
      <c r="D75" s="1441"/>
      <c r="E75" s="1412"/>
      <c r="F75" s="1412"/>
      <c r="G75" s="1410"/>
      <c r="H75" s="1428">
        <f>SUM(H76:H77)</f>
        <v>8</v>
      </c>
      <c r="I75" s="1905">
        <f>SUM(I76:I77)</f>
        <v>198000</v>
      </c>
      <c r="J75" s="1905"/>
      <c r="K75" s="1905">
        <f>SUM(K76:K77)</f>
        <v>0</v>
      </c>
      <c r="L75" s="1414"/>
      <c r="M75" s="1414"/>
      <c r="N75" s="1417"/>
      <c r="O75" s="1890">
        <f>SUM(O76:O78)</f>
        <v>1</v>
      </c>
      <c r="P75" s="912"/>
    </row>
    <row r="76" spans="1:16" s="909" customFormat="1" ht="15" customHeight="1" x14ac:dyDescent="0.2">
      <c r="A76" s="1392">
        <v>1</v>
      </c>
      <c r="B76" s="1393">
        <v>10772</v>
      </c>
      <c r="C76" s="1394" t="s">
        <v>69</v>
      </c>
      <c r="D76" s="1395" t="s">
        <v>1160</v>
      </c>
      <c r="E76" s="1395" t="s">
        <v>1117</v>
      </c>
      <c r="F76" s="1395"/>
      <c r="G76" s="1396" t="s">
        <v>1267</v>
      </c>
      <c r="H76" s="1397">
        <v>2</v>
      </c>
      <c r="I76" s="1398" t="s">
        <v>69</v>
      </c>
      <c r="J76" s="1399" t="s">
        <v>1125</v>
      </c>
      <c r="K76" s="1394" t="s">
        <v>69</v>
      </c>
      <c r="L76" s="1394" t="s">
        <v>69</v>
      </c>
      <c r="M76" s="1397"/>
      <c r="N76" s="1400"/>
      <c r="O76" s="912">
        <v>1</v>
      </c>
      <c r="P76" s="912"/>
    </row>
    <row r="77" spans="1:16" s="909" customFormat="1" ht="29.25" customHeight="1" x14ac:dyDescent="0.2">
      <c r="A77" s="1777"/>
      <c r="B77" s="1776">
        <v>1077</v>
      </c>
      <c r="C77" s="1776" t="s">
        <v>1725</v>
      </c>
      <c r="D77" s="1615" t="s">
        <v>1726</v>
      </c>
      <c r="E77" s="1615" t="s">
        <v>1727</v>
      </c>
      <c r="F77" s="1615"/>
      <c r="G77" s="1616" t="s">
        <v>543</v>
      </c>
      <c r="H77" s="1617">
        <v>6</v>
      </c>
      <c r="I77" s="1618">
        <v>198000</v>
      </c>
      <c r="J77" s="1619" t="s">
        <v>1728</v>
      </c>
      <c r="K77" s="1776" t="s">
        <v>1729</v>
      </c>
      <c r="L77" s="1776" t="s">
        <v>188</v>
      </c>
      <c r="M77" s="1617">
        <v>2018</v>
      </c>
      <c r="N77" s="1620" t="s">
        <v>1730</v>
      </c>
      <c r="O77" s="912"/>
      <c r="P77" s="912"/>
    </row>
    <row r="78" spans="1:16" s="909" customFormat="1" ht="15" customHeight="1" x14ac:dyDescent="0.2">
      <c r="A78" s="1295"/>
      <c r="B78" s="1410"/>
      <c r="C78" s="1449"/>
      <c r="D78" s="1441"/>
      <c r="E78" s="1412"/>
      <c r="F78" s="1412"/>
      <c r="G78" s="1410"/>
      <c r="H78" s="1414"/>
      <c r="I78" s="1588"/>
      <c r="J78" s="1444"/>
      <c r="K78" s="1442"/>
      <c r="L78" s="1414"/>
      <c r="M78" s="1414"/>
      <c r="N78" s="1417"/>
      <c r="O78" s="912"/>
      <c r="P78" s="912"/>
    </row>
    <row r="79" spans="1:16" s="909" customFormat="1" ht="15" customHeight="1" x14ac:dyDescent="0.2">
      <c r="A79" s="1363"/>
      <c r="B79" s="1358">
        <v>10740</v>
      </c>
      <c r="C79" s="1359" t="s">
        <v>1059</v>
      </c>
      <c r="D79" s="1379"/>
      <c r="E79" s="1379"/>
      <c r="F79" s="1379"/>
      <c r="G79" s="1358"/>
      <c r="H79" s="1438">
        <f>SUM(H80:H83)</f>
        <v>10</v>
      </c>
      <c r="I79" s="1381">
        <f>SUM(I80:I83)</f>
        <v>37500</v>
      </c>
      <c r="J79" s="1381"/>
      <c r="K79" s="1381">
        <f>SUM(K80:K83)</f>
        <v>15</v>
      </c>
      <c r="L79" s="1380"/>
      <c r="M79" s="1380"/>
      <c r="N79" s="1683"/>
      <c r="O79" s="1890">
        <f>SUM(O80:O83)</f>
        <v>4</v>
      </c>
      <c r="P79" s="912"/>
    </row>
    <row r="80" spans="1:16" s="909" customFormat="1" ht="15" customHeight="1" x14ac:dyDescent="0.2">
      <c r="A80" s="1364">
        <v>1</v>
      </c>
      <c r="B80" s="1365">
        <v>10740</v>
      </c>
      <c r="C80" s="1372" t="s">
        <v>69</v>
      </c>
      <c r="D80" s="1374" t="s">
        <v>374</v>
      </c>
      <c r="E80" s="1374" t="s">
        <v>649</v>
      </c>
      <c r="F80" s="1374"/>
      <c r="G80" s="1367" t="s">
        <v>1267</v>
      </c>
      <c r="H80" s="1365">
        <v>4</v>
      </c>
      <c r="I80" s="1368">
        <f>(H80*5*25*3*10000)/1000</f>
        <v>15000</v>
      </c>
      <c r="J80" s="1377" t="s">
        <v>376</v>
      </c>
      <c r="K80" s="1372">
        <f>(H80*5*25*12)/1000</f>
        <v>6</v>
      </c>
      <c r="L80" s="1365" t="s">
        <v>30</v>
      </c>
      <c r="M80" s="1372"/>
      <c r="N80" s="1377"/>
      <c r="O80" s="912">
        <v>1</v>
      </c>
      <c r="P80" s="912"/>
    </row>
    <row r="81" spans="1:16" s="909" customFormat="1" ht="15" customHeight="1" x14ac:dyDescent="0.2">
      <c r="A81" s="1295">
        <v>2</v>
      </c>
      <c r="B81" s="1410">
        <v>10740</v>
      </c>
      <c r="C81" s="1411" t="s">
        <v>69</v>
      </c>
      <c r="D81" s="1449" t="s">
        <v>1170</v>
      </c>
      <c r="E81" s="1449" t="s">
        <v>1132</v>
      </c>
      <c r="F81" s="1449"/>
      <c r="G81" s="1413" t="s">
        <v>1267</v>
      </c>
      <c r="H81" s="1410">
        <v>2</v>
      </c>
      <c r="I81" s="1415">
        <f>(H81*5*25*3*10000)/1000</f>
        <v>7500</v>
      </c>
      <c r="J81" s="1417" t="s">
        <v>1169</v>
      </c>
      <c r="K81" s="1411">
        <f>(H81*5*25*12)/1000</f>
        <v>3</v>
      </c>
      <c r="L81" s="1410" t="s">
        <v>30</v>
      </c>
      <c r="M81" s="1411"/>
      <c r="N81" s="1417"/>
      <c r="O81" s="912">
        <v>1</v>
      </c>
      <c r="P81" s="912"/>
    </row>
    <row r="82" spans="1:16" s="909" customFormat="1" ht="15" customHeight="1" x14ac:dyDescent="0.2">
      <c r="A82" s="1364">
        <v>3</v>
      </c>
      <c r="B82" s="1365">
        <v>10740</v>
      </c>
      <c r="C82" s="1372" t="s">
        <v>69</v>
      </c>
      <c r="D82" s="1374" t="s">
        <v>1174</v>
      </c>
      <c r="E82" s="1374" t="s">
        <v>1132</v>
      </c>
      <c r="F82" s="1374"/>
      <c r="G82" s="1367" t="s">
        <v>1267</v>
      </c>
      <c r="H82" s="1365">
        <v>2</v>
      </c>
      <c r="I82" s="1368">
        <f>(H82*5*25*3*10000)/1000</f>
        <v>7500</v>
      </c>
      <c r="J82" s="1621" t="s">
        <v>1173</v>
      </c>
      <c r="K82" s="1372">
        <f>(H82*5*25*12)/1000</f>
        <v>3</v>
      </c>
      <c r="L82" s="1365" t="s">
        <v>30</v>
      </c>
      <c r="M82" s="1372"/>
      <c r="N82" s="1377"/>
      <c r="O82" s="912">
        <v>1</v>
      </c>
      <c r="P82" s="912"/>
    </row>
    <row r="83" spans="1:16" s="909" customFormat="1" ht="15" customHeight="1" x14ac:dyDescent="0.2">
      <c r="A83" s="1364">
        <v>4</v>
      </c>
      <c r="B83" s="1365">
        <v>10740</v>
      </c>
      <c r="C83" s="1372" t="s">
        <v>69</v>
      </c>
      <c r="D83" s="1374" t="s">
        <v>717</v>
      </c>
      <c r="E83" s="1374" t="s">
        <v>1132</v>
      </c>
      <c r="F83" s="1374"/>
      <c r="G83" s="1367" t="s">
        <v>1267</v>
      </c>
      <c r="H83" s="1365">
        <v>2</v>
      </c>
      <c r="I83" s="1368">
        <f>(H83*5*25*3*10000)/1000</f>
        <v>7500</v>
      </c>
      <c r="J83" s="1377" t="s">
        <v>1184</v>
      </c>
      <c r="K83" s="1372">
        <f>(H83*5*25*12)/1000</f>
        <v>3</v>
      </c>
      <c r="L83" s="1365" t="s">
        <v>30</v>
      </c>
      <c r="M83" s="1372"/>
      <c r="N83" s="1377"/>
      <c r="O83" s="912">
        <v>1</v>
      </c>
      <c r="P83" s="912"/>
    </row>
    <row r="84" spans="1:16" s="909" customFormat="1" ht="15" customHeight="1" x14ac:dyDescent="0.2">
      <c r="A84" s="1364"/>
      <c r="B84" s="1365"/>
      <c r="C84" s="1365"/>
      <c r="D84" s="1365"/>
      <c r="E84" s="1365"/>
      <c r="F84" s="1365"/>
      <c r="G84" s="1365"/>
      <c r="H84" s="1365"/>
      <c r="I84" s="1376"/>
      <c r="J84" s="1377"/>
      <c r="K84" s="1376"/>
      <c r="L84" s="1365"/>
      <c r="M84" s="1365"/>
      <c r="N84" s="1377"/>
      <c r="O84" s="912"/>
      <c r="P84" s="912"/>
    </row>
    <row r="85" spans="1:16" s="909" customFormat="1" ht="15" customHeight="1" x14ac:dyDescent="0.2">
      <c r="A85" s="1363"/>
      <c r="B85" s="1358">
        <v>10761</v>
      </c>
      <c r="C85" s="1359" t="s">
        <v>1060</v>
      </c>
      <c r="D85" s="1379"/>
      <c r="E85" s="1379"/>
      <c r="F85" s="1379"/>
      <c r="G85" s="1358"/>
      <c r="H85" s="1438">
        <f>SUM(H86:H88)</f>
        <v>29</v>
      </c>
      <c r="I85" s="1381">
        <f>SUM(I86:I88)</f>
        <v>16550</v>
      </c>
      <c r="J85" s="1381"/>
      <c r="K85" s="1381">
        <f>SUM(K86:K88)</f>
        <v>120720</v>
      </c>
      <c r="L85" s="1380"/>
      <c r="M85" s="1380"/>
      <c r="N85" s="1683"/>
      <c r="O85" s="1890">
        <f>SUM(O86:O89)</f>
        <v>3</v>
      </c>
      <c r="P85" s="912"/>
    </row>
    <row r="86" spans="1:16" s="909" customFormat="1" ht="15" customHeight="1" x14ac:dyDescent="0.2">
      <c r="A86" s="1364">
        <v>1</v>
      </c>
      <c r="B86" s="1365">
        <v>10761</v>
      </c>
      <c r="C86" s="1436" t="s">
        <v>107</v>
      </c>
      <c r="D86" s="1436" t="s">
        <v>108</v>
      </c>
      <c r="E86" s="1418" t="s">
        <v>650</v>
      </c>
      <c r="F86" s="1418"/>
      <c r="G86" s="1367" t="s">
        <v>1267</v>
      </c>
      <c r="H86" s="1370">
        <v>2</v>
      </c>
      <c r="I86" s="1440">
        <v>16550</v>
      </c>
      <c r="J86" s="1419" t="s">
        <v>1015</v>
      </c>
      <c r="K86" s="1445">
        <v>720</v>
      </c>
      <c r="L86" s="1370" t="s">
        <v>111</v>
      </c>
      <c r="M86" s="1370" t="s">
        <v>31</v>
      </c>
      <c r="N86" s="1377"/>
      <c r="O86" s="912">
        <v>1</v>
      </c>
      <c r="P86" s="912"/>
    </row>
    <row r="87" spans="1:16" s="909" customFormat="1" ht="15" customHeight="1" x14ac:dyDescent="0.2">
      <c r="A87" s="1364">
        <v>2</v>
      </c>
      <c r="B87" s="1365">
        <v>10761</v>
      </c>
      <c r="C87" s="1418" t="s">
        <v>392</v>
      </c>
      <c r="D87" s="1418" t="s">
        <v>386</v>
      </c>
      <c r="E87" s="1418" t="s">
        <v>651</v>
      </c>
      <c r="F87" s="1418"/>
      <c r="G87" s="1367" t="s">
        <v>1267</v>
      </c>
      <c r="H87" s="1370">
        <v>3</v>
      </c>
      <c r="I87" s="1368" t="s">
        <v>69</v>
      </c>
      <c r="J87" s="1419" t="s">
        <v>388</v>
      </c>
      <c r="K87" s="1372" t="s">
        <v>69</v>
      </c>
      <c r="L87" s="1372" t="s">
        <v>69</v>
      </c>
      <c r="M87" s="1370">
        <v>2008</v>
      </c>
      <c r="N87" s="1377"/>
      <c r="O87" s="912">
        <v>1</v>
      </c>
      <c r="P87" s="912"/>
    </row>
    <row r="88" spans="1:16" s="909" customFormat="1" ht="15" customHeight="1" x14ac:dyDescent="0.2">
      <c r="A88" s="1364">
        <v>3</v>
      </c>
      <c r="B88" s="1365">
        <v>10761</v>
      </c>
      <c r="C88" s="1418" t="s">
        <v>391</v>
      </c>
      <c r="D88" s="1418" t="s">
        <v>389</v>
      </c>
      <c r="E88" s="1418" t="s">
        <v>652</v>
      </c>
      <c r="F88" s="1418"/>
      <c r="G88" s="1367" t="s">
        <v>1267</v>
      </c>
      <c r="H88" s="1370">
        <v>24</v>
      </c>
      <c r="I88" s="1368" t="s">
        <v>69</v>
      </c>
      <c r="J88" s="1419" t="s">
        <v>388</v>
      </c>
      <c r="K88" s="1445">
        <v>120000</v>
      </c>
      <c r="L88" s="1450" t="s">
        <v>111</v>
      </c>
      <c r="M88" s="1370"/>
      <c r="N88" s="1377"/>
      <c r="O88" s="912">
        <v>1</v>
      </c>
      <c r="P88" s="912"/>
    </row>
    <row r="89" spans="1:16" s="909" customFormat="1" ht="15" customHeight="1" x14ac:dyDescent="0.2">
      <c r="A89" s="1295"/>
      <c r="B89" s="1410"/>
      <c r="C89" s="1410"/>
      <c r="D89" s="1410"/>
      <c r="E89" s="1410"/>
      <c r="F89" s="1410"/>
      <c r="G89" s="1410"/>
      <c r="H89" s="1410"/>
      <c r="I89" s="1462"/>
      <c r="J89" s="1417"/>
      <c r="K89" s="1462"/>
      <c r="L89" s="1410"/>
      <c r="M89" s="1410"/>
      <c r="N89" s="1417"/>
      <c r="O89" s="912"/>
      <c r="P89" s="912"/>
    </row>
    <row r="90" spans="1:16" s="909" customFormat="1" ht="15" customHeight="1" x14ac:dyDescent="0.2">
      <c r="A90" s="1363"/>
      <c r="B90" s="1358">
        <v>10771</v>
      </c>
      <c r="C90" s="1563" t="s">
        <v>433</v>
      </c>
      <c r="D90" s="1379"/>
      <c r="E90" s="1379"/>
      <c r="F90" s="1379"/>
      <c r="G90" s="1358"/>
      <c r="H90" s="1438">
        <f>SUM(H91:H93)</f>
        <v>30</v>
      </c>
      <c r="I90" s="1381">
        <f>SUM(I91:I93)</f>
        <v>146047</v>
      </c>
      <c r="J90" s="1381"/>
      <c r="K90" s="1381">
        <f>SUM(K91:K93)</f>
        <v>79750</v>
      </c>
      <c r="L90" s="1380"/>
      <c r="M90" s="1380"/>
      <c r="N90" s="1683"/>
      <c r="O90" s="1890">
        <f>SUM(O91:O94)</f>
        <v>3</v>
      </c>
      <c r="P90" s="912"/>
    </row>
    <row r="91" spans="1:16" s="909" customFormat="1" ht="15" customHeight="1" x14ac:dyDescent="0.2">
      <c r="A91" s="1392">
        <v>1</v>
      </c>
      <c r="B91" s="1393">
        <v>10771</v>
      </c>
      <c r="C91" s="1584" t="s">
        <v>86</v>
      </c>
      <c r="D91" s="1584" t="s">
        <v>87</v>
      </c>
      <c r="E91" s="1395" t="s">
        <v>653</v>
      </c>
      <c r="F91" s="1395"/>
      <c r="G91" s="1396" t="s">
        <v>1267</v>
      </c>
      <c r="H91" s="1397">
        <v>8</v>
      </c>
      <c r="I91" s="1585">
        <v>15747</v>
      </c>
      <c r="J91" s="1399" t="s">
        <v>601</v>
      </c>
      <c r="K91" s="1469">
        <v>1750</v>
      </c>
      <c r="L91" s="1397" t="s">
        <v>89</v>
      </c>
      <c r="M91" s="1397" t="s">
        <v>59</v>
      </c>
      <c r="N91" s="1400"/>
      <c r="O91" s="912">
        <v>1</v>
      </c>
      <c r="P91" s="912"/>
    </row>
    <row r="92" spans="1:16" s="909" customFormat="1" ht="15" customHeight="1" x14ac:dyDescent="0.2">
      <c r="A92" s="1295">
        <v>2</v>
      </c>
      <c r="B92" s="1410">
        <v>10771</v>
      </c>
      <c r="C92" s="1412" t="s">
        <v>1469</v>
      </c>
      <c r="D92" s="1412" t="s">
        <v>394</v>
      </c>
      <c r="E92" s="1412" t="s">
        <v>654</v>
      </c>
      <c r="F92" s="1412"/>
      <c r="G92" s="1413" t="s">
        <v>543</v>
      </c>
      <c r="H92" s="1414">
        <v>20</v>
      </c>
      <c r="I92" s="1368">
        <v>95300</v>
      </c>
      <c r="J92" s="1419" t="s">
        <v>1470</v>
      </c>
      <c r="K92" s="1368">
        <v>48000</v>
      </c>
      <c r="L92" s="1365" t="s">
        <v>89</v>
      </c>
      <c r="M92" s="1370">
        <v>2013</v>
      </c>
      <c r="N92" s="1598" t="s">
        <v>1401</v>
      </c>
      <c r="O92" s="912">
        <v>1</v>
      </c>
      <c r="P92" s="912"/>
    </row>
    <row r="93" spans="1:16" s="909" customFormat="1" ht="15" customHeight="1" x14ac:dyDescent="0.2">
      <c r="A93" s="1364">
        <v>3</v>
      </c>
      <c r="B93" s="1365">
        <v>10771</v>
      </c>
      <c r="C93" s="1374" t="s">
        <v>115</v>
      </c>
      <c r="D93" s="1418" t="s">
        <v>116</v>
      </c>
      <c r="E93" s="1418" t="s">
        <v>655</v>
      </c>
      <c r="F93" s="1418"/>
      <c r="G93" s="1367" t="s">
        <v>1267</v>
      </c>
      <c r="H93" s="1370">
        <v>2</v>
      </c>
      <c r="I93" s="1440">
        <v>35000</v>
      </c>
      <c r="J93" s="1419" t="s">
        <v>600</v>
      </c>
      <c r="K93" s="1445">
        <v>30000</v>
      </c>
      <c r="L93" s="1450" t="s">
        <v>89</v>
      </c>
      <c r="M93" s="1370">
        <v>2008</v>
      </c>
      <c r="N93" s="1377" t="s">
        <v>888</v>
      </c>
      <c r="O93" s="912">
        <v>1</v>
      </c>
      <c r="P93" s="912"/>
    </row>
    <row r="94" spans="1:16" s="909" customFormat="1" ht="15" customHeight="1" x14ac:dyDescent="0.2">
      <c r="A94" s="1364"/>
      <c r="B94" s="1365"/>
      <c r="C94" s="1365"/>
      <c r="D94" s="1365"/>
      <c r="E94" s="1365"/>
      <c r="F94" s="1365"/>
      <c r="G94" s="1365"/>
      <c r="H94" s="1365"/>
      <c r="I94" s="1376"/>
      <c r="J94" s="1377"/>
      <c r="K94" s="1375"/>
      <c r="L94" s="1365"/>
      <c r="M94" s="1365"/>
      <c r="N94" s="1377"/>
      <c r="O94" s="912"/>
      <c r="P94" s="912"/>
    </row>
    <row r="95" spans="1:16" s="909" customFormat="1" ht="15" customHeight="1" x14ac:dyDescent="0.2">
      <c r="A95" s="1424"/>
      <c r="B95" s="1425">
        <v>10794</v>
      </c>
      <c r="C95" s="1426" t="s">
        <v>1061</v>
      </c>
      <c r="D95" s="1427"/>
      <c r="E95" s="1427"/>
      <c r="F95" s="1427"/>
      <c r="G95" s="1425"/>
      <c r="H95" s="1576">
        <f>SUM(H96:H128)</f>
        <v>79</v>
      </c>
      <c r="I95" s="1429">
        <f>SUM(I96:I128)</f>
        <v>330155</v>
      </c>
      <c r="J95" s="1429"/>
      <c r="K95" s="1429">
        <f>SUM(K96:K128)</f>
        <v>94.799999999999983</v>
      </c>
      <c r="L95" s="1428"/>
      <c r="M95" s="1428"/>
      <c r="N95" s="1432"/>
      <c r="O95" s="1891">
        <f>SUM(O96:O129)</f>
        <v>31</v>
      </c>
      <c r="P95" s="912"/>
    </row>
    <row r="96" spans="1:16" s="909" customFormat="1" ht="15" customHeight="1" x14ac:dyDescent="0.2">
      <c r="A96" s="1364">
        <v>1</v>
      </c>
      <c r="B96" s="1365">
        <v>10794</v>
      </c>
      <c r="C96" s="1372" t="s">
        <v>69</v>
      </c>
      <c r="D96" s="1374" t="s">
        <v>368</v>
      </c>
      <c r="E96" s="1374" t="s">
        <v>576</v>
      </c>
      <c r="F96" s="1374"/>
      <c r="G96" s="1367" t="s">
        <v>1267</v>
      </c>
      <c r="H96" s="1365">
        <v>3</v>
      </c>
      <c r="I96" s="1368">
        <f>(H96*3*25*3*10000)/1000</f>
        <v>6750</v>
      </c>
      <c r="J96" s="1377" t="s">
        <v>371</v>
      </c>
      <c r="K96" s="1368">
        <f>(H96*3*25*12)/1000</f>
        <v>2.7</v>
      </c>
      <c r="L96" s="1450" t="s">
        <v>30</v>
      </c>
      <c r="M96" s="1372" t="s">
        <v>69</v>
      </c>
      <c r="N96" s="1377"/>
      <c r="O96" s="912">
        <v>1</v>
      </c>
      <c r="P96" s="912"/>
    </row>
    <row r="97" spans="1:16" s="909" customFormat="1" ht="15" customHeight="1" x14ac:dyDescent="0.2">
      <c r="A97" s="1364">
        <v>2</v>
      </c>
      <c r="B97" s="1365">
        <v>10794</v>
      </c>
      <c r="C97" s="1436" t="s">
        <v>73</v>
      </c>
      <c r="D97" s="1436" t="s">
        <v>74</v>
      </c>
      <c r="E97" s="1418" t="s">
        <v>580</v>
      </c>
      <c r="F97" s="1418"/>
      <c r="G97" s="1367" t="s">
        <v>1267</v>
      </c>
      <c r="H97" s="1370">
        <v>8</v>
      </c>
      <c r="I97" s="1440">
        <v>11405</v>
      </c>
      <c r="J97" s="1419" t="s">
        <v>371</v>
      </c>
      <c r="K97" s="1368">
        <f>(H97*3*25*12)/1000</f>
        <v>7.2</v>
      </c>
      <c r="L97" s="1450" t="s">
        <v>30</v>
      </c>
      <c r="M97" s="1370" t="s">
        <v>59</v>
      </c>
      <c r="N97" s="1377"/>
      <c r="O97" s="912">
        <v>1</v>
      </c>
      <c r="P97" s="912"/>
    </row>
    <row r="98" spans="1:16" s="909" customFormat="1" ht="15" customHeight="1" x14ac:dyDescent="0.2">
      <c r="A98" s="1364">
        <v>3</v>
      </c>
      <c r="B98" s="1365">
        <v>10794</v>
      </c>
      <c r="C98" s="1436" t="s">
        <v>90</v>
      </c>
      <c r="D98" s="1436" t="s">
        <v>91</v>
      </c>
      <c r="E98" s="1418" t="s">
        <v>577</v>
      </c>
      <c r="F98" s="1418"/>
      <c r="G98" s="1367" t="s">
        <v>1267</v>
      </c>
      <c r="H98" s="1370">
        <v>6</v>
      </c>
      <c r="I98" s="1440">
        <v>4750</v>
      </c>
      <c r="J98" s="1419" t="s">
        <v>371</v>
      </c>
      <c r="K98" s="1368">
        <f>(H98*3*25*12)/1000</f>
        <v>5.4</v>
      </c>
      <c r="L98" s="1370" t="s">
        <v>30</v>
      </c>
      <c r="M98" s="1370" t="s">
        <v>50</v>
      </c>
      <c r="N98" s="1377"/>
      <c r="O98" s="912">
        <v>1</v>
      </c>
      <c r="P98" s="912"/>
    </row>
    <row r="99" spans="1:16" s="909" customFormat="1" ht="15" customHeight="1" x14ac:dyDescent="0.2">
      <c r="A99" s="1364">
        <v>4</v>
      </c>
      <c r="B99" s="1365">
        <v>10794</v>
      </c>
      <c r="C99" s="1372" t="s">
        <v>69</v>
      </c>
      <c r="D99" s="1374" t="s">
        <v>372</v>
      </c>
      <c r="E99" s="1374" t="s">
        <v>578</v>
      </c>
      <c r="F99" s="1374"/>
      <c r="G99" s="1367" t="s">
        <v>1267</v>
      </c>
      <c r="H99" s="1365">
        <v>3</v>
      </c>
      <c r="I99" s="1423">
        <v>11500</v>
      </c>
      <c r="J99" s="1377" t="s">
        <v>373</v>
      </c>
      <c r="K99" s="1368">
        <f>(H99*3*25*12)/1000</f>
        <v>2.7</v>
      </c>
      <c r="L99" s="1370" t="s">
        <v>30</v>
      </c>
      <c r="M99" s="1365"/>
      <c r="N99" s="1377"/>
      <c r="O99" s="912">
        <v>1</v>
      </c>
      <c r="P99" s="912"/>
    </row>
    <row r="100" spans="1:16" s="909" customFormat="1" ht="15" customHeight="1" x14ac:dyDescent="0.2">
      <c r="A100" s="1364">
        <v>5</v>
      </c>
      <c r="B100" s="1365">
        <v>10794</v>
      </c>
      <c r="C100" s="1377" t="s">
        <v>710</v>
      </c>
      <c r="D100" s="1377" t="s">
        <v>676</v>
      </c>
      <c r="E100" s="1377" t="s">
        <v>572</v>
      </c>
      <c r="F100" s="1377"/>
      <c r="G100" s="1365"/>
      <c r="H100" s="1365">
        <v>1</v>
      </c>
      <c r="I100" s="1376"/>
      <c r="J100" s="1377"/>
      <c r="K100" s="1376"/>
      <c r="L100" s="1365"/>
      <c r="M100" s="1365"/>
      <c r="N100" s="1377" t="s">
        <v>569</v>
      </c>
      <c r="O100" s="912">
        <v>1</v>
      </c>
      <c r="P100" s="912"/>
    </row>
    <row r="101" spans="1:16" s="909" customFormat="1" ht="15" customHeight="1" x14ac:dyDescent="0.2">
      <c r="A101" s="1364">
        <v>6</v>
      </c>
      <c r="B101" s="1410">
        <v>10794</v>
      </c>
      <c r="C101" s="1411" t="s">
        <v>69</v>
      </c>
      <c r="D101" s="1417" t="s">
        <v>677</v>
      </c>
      <c r="E101" s="1417" t="s">
        <v>574</v>
      </c>
      <c r="F101" s="1417"/>
      <c r="G101" s="1413" t="s">
        <v>1267</v>
      </c>
      <c r="H101" s="1410">
        <v>2</v>
      </c>
      <c r="I101" s="1415">
        <f>(H101*5*25*3*10000)/1000</f>
        <v>7500</v>
      </c>
      <c r="J101" s="1417" t="s">
        <v>570</v>
      </c>
      <c r="K101" s="1415">
        <f t="shared" ref="K101:K113" si="5">(H101*5*25*12)/1000</f>
        <v>3</v>
      </c>
      <c r="L101" s="1446" t="s">
        <v>30</v>
      </c>
      <c r="M101" s="1410"/>
      <c r="N101" s="1417"/>
      <c r="O101" s="912">
        <v>1</v>
      </c>
      <c r="P101" s="912"/>
    </row>
    <row r="102" spans="1:16" s="909" customFormat="1" ht="15" customHeight="1" x14ac:dyDescent="0.2">
      <c r="A102" s="1364">
        <v>7</v>
      </c>
      <c r="B102" s="1365">
        <v>10794</v>
      </c>
      <c r="C102" s="1372" t="s">
        <v>69</v>
      </c>
      <c r="D102" s="1377" t="s">
        <v>678</v>
      </c>
      <c r="E102" s="1377" t="s">
        <v>575</v>
      </c>
      <c r="F102" s="1377"/>
      <c r="G102" s="1367" t="s">
        <v>1267</v>
      </c>
      <c r="H102" s="1365">
        <v>2</v>
      </c>
      <c r="I102" s="1368">
        <f>(H102*5*25*3*10000)/1000</f>
        <v>7500</v>
      </c>
      <c r="J102" s="1377" t="s">
        <v>571</v>
      </c>
      <c r="K102" s="1368">
        <f t="shared" si="5"/>
        <v>3</v>
      </c>
      <c r="L102" s="1450" t="s">
        <v>30</v>
      </c>
      <c r="M102" s="1365"/>
      <c r="N102" s="1377"/>
      <c r="O102" s="912">
        <v>1</v>
      </c>
      <c r="P102" s="912"/>
    </row>
    <row r="103" spans="1:16" s="909" customFormat="1" ht="15" customHeight="1" x14ac:dyDescent="0.2">
      <c r="A103" s="1364">
        <v>8</v>
      </c>
      <c r="B103" s="1393">
        <v>10794</v>
      </c>
      <c r="C103" s="1394" t="s">
        <v>69</v>
      </c>
      <c r="D103" s="1400" t="s">
        <v>679</v>
      </c>
      <c r="E103" s="1400" t="s">
        <v>573</v>
      </c>
      <c r="F103" s="1400"/>
      <c r="G103" s="1396" t="s">
        <v>1267</v>
      </c>
      <c r="H103" s="1393">
        <v>2</v>
      </c>
      <c r="I103" s="1398">
        <f>(H103*5*25*3*5000)/1000</f>
        <v>3750</v>
      </c>
      <c r="J103" s="1400" t="s">
        <v>579</v>
      </c>
      <c r="K103" s="1398">
        <f t="shared" si="5"/>
        <v>3</v>
      </c>
      <c r="L103" s="1448" t="s">
        <v>30</v>
      </c>
      <c r="M103" s="1393"/>
      <c r="N103" s="1400"/>
      <c r="O103" s="912">
        <v>1</v>
      </c>
      <c r="P103" s="912"/>
    </row>
    <row r="104" spans="1:16" s="909" customFormat="1" ht="15" customHeight="1" x14ac:dyDescent="0.2">
      <c r="A104" s="1364">
        <v>9</v>
      </c>
      <c r="B104" s="1410">
        <v>10794</v>
      </c>
      <c r="C104" s="1417" t="s">
        <v>463</v>
      </c>
      <c r="D104" s="1417" t="s">
        <v>464</v>
      </c>
      <c r="E104" s="1417" t="s">
        <v>581</v>
      </c>
      <c r="F104" s="1417"/>
      <c r="G104" s="1413" t="s">
        <v>1269</v>
      </c>
      <c r="H104" s="1410">
        <v>2</v>
      </c>
      <c r="I104" s="1415">
        <f>(H104*5*25*3*10000)/1000</f>
        <v>7500</v>
      </c>
      <c r="J104" s="1417" t="s">
        <v>1565</v>
      </c>
      <c r="K104" s="1415">
        <f t="shared" si="5"/>
        <v>3</v>
      </c>
      <c r="L104" s="1446" t="s">
        <v>30</v>
      </c>
      <c r="M104" s="1410"/>
      <c r="N104" s="1417" t="s">
        <v>582</v>
      </c>
      <c r="O104" s="912">
        <v>1</v>
      </c>
      <c r="P104" s="912"/>
    </row>
    <row r="105" spans="1:16" s="909" customFormat="1" ht="15" customHeight="1" x14ac:dyDescent="0.2">
      <c r="A105" s="1364">
        <v>10</v>
      </c>
      <c r="B105" s="1410">
        <v>10794</v>
      </c>
      <c r="C105" s="1417" t="s">
        <v>680</v>
      </c>
      <c r="D105" s="1417" t="s">
        <v>680</v>
      </c>
      <c r="E105" s="1417" t="s">
        <v>1310</v>
      </c>
      <c r="F105" s="1417"/>
      <c r="G105" s="1413" t="s">
        <v>1269</v>
      </c>
      <c r="H105" s="1410">
        <v>4</v>
      </c>
      <c r="I105" s="1415">
        <f>(H105*5*25*3*10000)/1000</f>
        <v>15000</v>
      </c>
      <c r="J105" s="1455" t="s">
        <v>1636</v>
      </c>
      <c r="K105" s="1415">
        <f t="shared" si="5"/>
        <v>6</v>
      </c>
      <c r="L105" s="1446" t="s">
        <v>30</v>
      </c>
      <c r="M105" s="1410"/>
      <c r="N105" s="1417"/>
      <c r="O105" s="912">
        <v>1</v>
      </c>
      <c r="P105" s="912"/>
    </row>
    <row r="106" spans="1:16" s="909" customFormat="1" ht="15" customHeight="1" x14ac:dyDescent="0.2">
      <c r="A106" s="1364">
        <v>11</v>
      </c>
      <c r="B106" s="1365">
        <v>10794</v>
      </c>
      <c r="C106" s="1377" t="s">
        <v>698</v>
      </c>
      <c r="D106" s="1377" t="s">
        <v>681</v>
      </c>
      <c r="E106" s="1377" t="s">
        <v>666</v>
      </c>
      <c r="F106" s="1377"/>
      <c r="G106" s="1365" t="s">
        <v>1267</v>
      </c>
      <c r="H106" s="1365">
        <v>4</v>
      </c>
      <c r="I106" s="1368">
        <f>(H106*5*25*3*15000)/1000</f>
        <v>22500</v>
      </c>
      <c r="J106" s="1377" t="s">
        <v>1566</v>
      </c>
      <c r="K106" s="1368">
        <f t="shared" si="5"/>
        <v>6</v>
      </c>
      <c r="L106" s="1450" t="s">
        <v>30</v>
      </c>
      <c r="M106" s="1365"/>
      <c r="N106" s="1377" t="s">
        <v>657</v>
      </c>
      <c r="O106" s="912">
        <v>1</v>
      </c>
      <c r="P106" s="912"/>
    </row>
    <row r="107" spans="1:16" s="909" customFormat="1" ht="15" customHeight="1" x14ac:dyDescent="0.2">
      <c r="A107" s="1364">
        <v>12</v>
      </c>
      <c r="B107" s="1410">
        <v>10794</v>
      </c>
      <c r="C107" s="1411" t="s">
        <v>69</v>
      </c>
      <c r="D107" s="1417" t="s">
        <v>683</v>
      </c>
      <c r="E107" s="1417" t="s">
        <v>668</v>
      </c>
      <c r="F107" s="1417"/>
      <c r="G107" s="1410" t="s">
        <v>1267</v>
      </c>
      <c r="H107" s="1410">
        <v>2</v>
      </c>
      <c r="I107" s="1415">
        <f>(H107*5*25*3*10000)/1000</f>
        <v>7500</v>
      </c>
      <c r="J107" s="1417" t="s">
        <v>664</v>
      </c>
      <c r="K107" s="1415">
        <f t="shared" si="5"/>
        <v>3</v>
      </c>
      <c r="L107" s="1446" t="s">
        <v>30</v>
      </c>
      <c r="M107" s="1410"/>
      <c r="N107" s="1417"/>
      <c r="O107" s="912">
        <v>1</v>
      </c>
      <c r="P107" s="912"/>
    </row>
    <row r="108" spans="1:16" s="909" customFormat="1" ht="15" customHeight="1" x14ac:dyDescent="0.2">
      <c r="A108" s="1364">
        <v>13</v>
      </c>
      <c r="B108" s="1393">
        <v>10794</v>
      </c>
      <c r="C108" s="1394" t="s">
        <v>69</v>
      </c>
      <c r="D108" s="1400" t="s">
        <v>684</v>
      </c>
      <c r="E108" s="1400" t="s">
        <v>669</v>
      </c>
      <c r="F108" s="1400"/>
      <c r="G108" s="1393" t="s">
        <v>1267</v>
      </c>
      <c r="H108" s="1393">
        <v>2</v>
      </c>
      <c r="I108" s="1398">
        <f>(H108*5*25*3*18000)/1000</f>
        <v>13500</v>
      </c>
      <c r="J108" s="1400" t="s">
        <v>665</v>
      </c>
      <c r="K108" s="1398">
        <f t="shared" si="5"/>
        <v>3</v>
      </c>
      <c r="L108" s="1448" t="s">
        <v>30</v>
      </c>
      <c r="M108" s="1393"/>
      <c r="N108" s="1400"/>
      <c r="O108" s="912">
        <v>1</v>
      </c>
      <c r="P108" s="912"/>
    </row>
    <row r="109" spans="1:16" s="909" customFormat="1" ht="15" customHeight="1" x14ac:dyDescent="0.2">
      <c r="A109" s="1364">
        <v>14</v>
      </c>
      <c r="B109" s="1402">
        <v>10794</v>
      </c>
      <c r="C109" s="1403" t="s">
        <v>69</v>
      </c>
      <c r="D109" s="1622" t="s">
        <v>687</v>
      </c>
      <c r="E109" s="1622" t="s">
        <v>1311</v>
      </c>
      <c r="F109" s="1622"/>
      <c r="G109" s="1402" t="s">
        <v>1267</v>
      </c>
      <c r="H109" s="1405">
        <v>2</v>
      </c>
      <c r="I109" s="1407">
        <f>(H109*5*25*3*10000)/1000</f>
        <v>7500</v>
      </c>
      <c r="J109" s="1623" t="s">
        <v>686</v>
      </c>
      <c r="K109" s="1407">
        <f t="shared" si="5"/>
        <v>3</v>
      </c>
      <c r="L109" s="1477" t="s">
        <v>30</v>
      </c>
      <c r="M109" s="1624"/>
      <c r="N109" s="1409"/>
      <c r="O109" s="912">
        <v>1</v>
      </c>
      <c r="P109" s="912"/>
    </row>
    <row r="110" spans="1:16" s="909" customFormat="1" ht="15" customHeight="1" x14ac:dyDescent="0.2">
      <c r="A110" s="1364">
        <v>15</v>
      </c>
      <c r="B110" s="1410">
        <v>10794</v>
      </c>
      <c r="C110" s="1454" t="s">
        <v>699</v>
      </c>
      <c r="D110" s="1454" t="s">
        <v>703</v>
      </c>
      <c r="E110" s="1668" t="s">
        <v>1312</v>
      </c>
      <c r="F110" s="1668"/>
      <c r="G110" s="1410" t="s">
        <v>1267</v>
      </c>
      <c r="H110" s="1413">
        <v>3</v>
      </c>
      <c r="I110" s="1415">
        <f>(H110*5*25*3*10000)/1000</f>
        <v>11250</v>
      </c>
      <c r="J110" s="1455" t="s">
        <v>1567</v>
      </c>
      <c r="K110" s="1415">
        <f t="shared" si="5"/>
        <v>4.5</v>
      </c>
      <c r="L110" s="1446" t="s">
        <v>30</v>
      </c>
      <c r="M110" s="1410"/>
      <c r="N110" s="1417"/>
      <c r="O110" s="912">
        <v>1</v>
      </c>
      <c r="P110" s="912"/>
    </row>
    <row r="111" spans="1:16" s="909" customFormat="1" ht="15" customHeight="1" x14ac:dyDescent="0.2">
      <c r="A111" s="1364">
        <v>16</v>
      </c>
      <c r="B111" s="1365">
        <v>10794</v>
      </c>
      <c r="C111" s="1377" t="s">
        <v>700</v>
      </c>
      <c r="D111" s="1377" t="s">
        <v>702</v>
      </c>
      <c r="E111" s="1377" t="s">
        <v>694</v>
      </c>
      <c r="F111" s="1377"/>
      <c r="G111" s="1365" t="s">
        <v>1267</v>
      </c>
      <c r="H111" s="1365">
        <v>2</v>
      </c>
      <c r="I111" s="1368">
        <f>(H111*5*25*3*10000)/1000</f>
        <v>7500</v>
      </c>
      <c r="J111" s="1377" t="s">
        <v>1568</v>
      </c>
      <c r="K111" s="1368">
        <f t="shared" si="5"/>
        <v>3</v>
      </c>
      <c r="L111" s="1450" t="s">
        <v>30</v>
      </c>
      <c r="M111" s="1365"/>
      <c r="N111" s="1377"/>
      <c r="O111" s="912">
        <v>1</v>
      </c>
      <c r="P111" s="912"/>
    </row>
    <row r="112" spans="1:16" s="909" customFormat="1" ht="15" customHeight="1" x14ac:dyDescent="0.2">
      <c r="A112" s="1364">
        <v>17</v>
      </c>
      <c r="B112" s="1365">
        <v>10794</v>
      </c>
      <c r="C112" s="1377" t="s">
        <v>701</v>
      </c>
      <c r="D112" s="1377" t="s">
        <v>701</v>
      </c>
      <c r="E112" s="1377" t="s">
        <v>1335</v>
      </c>
      <c r="F112" s="1377"/>
      <c r="G112" s="1365" t="s">
        <v>1267</v>
      </c>
      <c r="H112" s="1365">
        <v>2</v>
      </c>
      <c r="I112" s="1368">
        <f>(H112*5*25*3*10000)/1000</f>
        <v>7500</v>
      </c>
      <c r="J112" s="1377" t="s">
        <v>1569</v>
      </c>
      <c r="K112" s="1368">
        <f t="shared" si="5"/>
        <v>3</v>
      </c>
      <c r="L112" s="1450" t="s">
        <v>30</v>
      </c>
      <c r="M112" s="1365"/>
      <c r="N112" s="1377"/>
      <c r="O112" s="912">
        <v>1</v>
      </c>
      <c r="P112" s="912"/>
    </row>
    <row r="113" spans="1:16" s="909" customFormat="1" ht="15" customHeight="1" x14ac:dyDescent="0.2">
      <c r="A113" s="1364">
        <v>18</v>
      </c>
      <c r="B113" s="1365">
        <v>10794</v>
      </c>
      <c r="C113" s="1377" t="s">
        <v>709</v>
      </c>
      <c r="D113" s="1377" t="s">
        <v>709</v>
      </c>
      <c r="E113" s="1377" t="s">
        <v>1313</v>
      </c>
      <c r="F113" s="1377"/>
      <c r="G113" s="1365" t="s">
        <v>1267</v>
      </c>
      <c r="H113" s="1365">
        <v>2</v>
      </c>
      <c r="I113" s="1368">
        <f>(H113*5*25*3*10000)/1000</f>
        <v>7500</v>
      </c>
      <c r="J113" s="1377" t="s">
        <v>1570</v>
      </c>
      <c r="K113" s="1368">
        <f t="shared" si="5"/>
        <v>3</v>
      </c>
      <c r="L113" s="1450" t="s">
        <v>30</v>
      </c>
      <c r="M113" s="1365"/>
      <c r="N113" s="1377"/>
      <c r="O113" s="912">
        <v>1</v>
      </c>
      <c r="P113" s="912"/>
    </row>
    <row r="114" spans="1:16" s="909" customFormat="1" ht="15" customHeight="1" x14ac:dyDescent="0.2">
      <c r="A114" s="1364">
        <v>19</v>
      </c>
      <c r="B114" s="1365">
        <v>10794</v>
      </c>
      <c r="C114" s="1372" t="s">
        <v>69</v>
      </c>
      <c r="D114" s="1377" t="s">
        <v>721</v>
      </c>
      <c r="E114" s="1377" t="s">
        <v>1314</v>
      </c>
      <c r="F114" s="1377"/>
      <c r="G114" s="1365" t="s">
        <v>1267</v>
      </c>
      <c r="H114" s="1365">
        <v>2</v>
      </c>
      <c r="I114" s="1368">
        <f>(H114*3*25*3*15000)/1000</f>
        <v>6750</v>
      </c>
      <c r="J114" s="1377" t="s">
        <v>720</v>
      </c>
      <c r="K114" s="1368">
        <f>(H114*3*25*12)/1000</f>
        <v>1.8</v>
      </c>
      <c r="L114" s="1450" t="s">
        <v>30</v>
      </c>
      <c r="M114" s="1365"/>
      <c r="N114" s="1377"/>
      <c r="O114" s="912">
        <v>1</v>
      </c>
      <c r="P114" s="912"/>
    </row>
    <row r="115" spans="1:16" s="909" customFormat="1" ht="15" customHeight="1" x14ac:dyDescent="0.2">
      <c r="A115" s="1364">
        <v>20</v>
      </c>
      <c r="B115" s="1410">
        <v>10794</v>
      </c>
      <c r="C115" s="1411" t="s">
        <v>69</v>
      </c>
      <c r="D115" s="1454" t="s">
        <v>724</v>
      </c>
      <c r="E115" s="1454" t="s">
        <v>1315</v>
      </c>
      <c r="F115" s="1454"/>
      <c r="G115" s="1410" t="s">
        <v>1267</v>
      </c>
      <c r="H115" s="1410">
        <v>2</v>
      </c>
      <c r="I115" s="1415">
        <f>(H115*3*25*3*15000)/1000</f>
        <v>6750</v>
      </c>
      <c r="J115" s="1417" t="s">
        <v>723</v>
      </c>
      <c r="K115" s="1415">
        <f>(H115*3*25*12)/1000</f>
        <v>1.8</v>
      </c>
      <c r="L115" s="1446" t="s">
        <v>30</v>
      </c>
      <c r="M115" s="1410"/>
      <c r="N115" s="1417"/>
      <c r="O115" s="912">
        <v>1</v>
      </c>
      <c r="P115" s="912"/>
    </row>
    <row r="116" spans="1:16" s="909" customFormat="1" ht="15" customHeight="1" x14ac:dyDescent="0.2">
      <c r="A116" s="1364">
        <v>21</v>
      </c>
      <c r="B116" s="1365">
        <v>10794</v>
      </c>
      <c r="C116" s="1377" t="s">
        <v>728</v>
      </c>
      <c r="D116" s="1377" t="s">
        <v>729</v>
      </c>
      <c r="E116" s="1377" t="s">
        <v>730</v>
      </c>
      <c r="F116" s="1377"/>
      <c r="G116" s="1365" t="s">
        <v>1267</v>
      </c>
      <c r="H116" s="1365">
        <v>2</v>
      </c>
      <c r="I116" s="1368">
        <f>(H116*3*25*3*15000)/1000</f>
        <v>6750</v>
      </c>
      <c r="J116" s="1377" t="s">
        <v>1571</v>
      </c>
      <c r="K116" s="1368">
        <f>(H116*3*25*12)/1000</f>
        <v>1.8</v>
      </c>
      <c r="L116" s="1450" t="s">
        <v>30</v>
      </c>
      <c r="M116" s="1365"/>
      <c r="N116" s="1377"/>
      <c r="O116" s="912">
        <v>1</v>
      </c>
      <c r="P116" s="912"/>
    </row>
    <row r="117" spans="1:16" s="909" customFormat="1" ht="15" customHeight="1" x14ac:dyDescent="0.2">
      <c r="A117" s="1364">
        <v>22</v>
      </c>
      <c r="B117" s="1365">
        <v>10794</v>
      </c>
      <c r="C117" s="1377" t="s">
        <v>733</v>
      </c>
      <c r="D117" s="1377" t="s">
        <v>733</v>
      </c>
      <c r="E117" s="1377" t="s">
        <v>1316</v>
      </c>
      <c r="F117" s="1377"/>
      <c r="G117" s="1365" t="s">
        <v>1267</v>
      </c>
      <c r="H117" s="1365">
        <v>2</v>
      </c>
      <c r="I117" s="1368">
        <f>(H117*3*25*3*10000)/1000</f>
        <v>4500</v>
      </c>
      <c r="J117" s="1377" t="s">
        <v>732</v>
      </c>
      <c r="K117" s="1368">
        <f>(H117*3*25*12)/1000</f>
        <v>1.8</v>
      </c>
      <c r="L117" s="1450" t="s">
        <v>30</v>
      </c>
      <c r="M117" s="1365"/>
      <c r="N117" s="1377"/>
      <c r="O117" s="912">
        <v>1</v>
      </c>
      <c r="P117" s="912"/>
    </row>
    <row r="118" spans="1:16" s="909" customFormat="1" ht="15" customHeight="1" x14ac:dyDescent="0.2">
      <c r="A118" s="1364">
        <v>23</v>
      </c>
      <c r="B118" s="1365">
        <v>10794</v>
      </c>
      <c r="C118" s="1377" t="s">
        <v>454</v>
      </c>
      <c r="D118" s="1377" t="s">
        <v>736</v>
      </c>
      <c r="E118" s="1377" t="s">
        <v>1317</v>
      </c>
      <c r="F118" s="1377"/>
      <c r="G118" s="1365" t="s">
        <v>1267</v>
      </c>
      <c r="H118" s="1365">
        <v>2</v>
      </c>
      <c r="I118" s="1368">
        <f>(H118*3*25*3*10000)/1000</f>
        <v>4500</v>
      </c>
      <c r="J118" s="1377" t="s">
        <v>1637</v>
      </c>
      <c r="K118" s="1368">
        <f>(H118*3*25*12)/1000</f>
        <v>1.8</v>
      </c>
      <c r="L118" s="1450" t="s">
        <v>30</v>
      </c>
      <c r="M118" s="1365"/>
      <c r="N118" s="1377"/>
      <c r="O118" s="912">
        <v>1</v>
      </c>
      <c r="P118" s="912"/>
    </row>
    <row r="119" spans="1:16" s="909" customFormat="1" ht="15" customHeight="1" x14ac:dyDescent="0.2">
      <c r="A119" s="1364">
        <v>24</v>
      </c>
      <c r="B119" s="1393">
        <v>10794</v>
      </c>
      <c r="C119" s="1400" t="s">
        <v>743</v>
      </c>
      <c r="D119" s="1400" t="s">
        <v>743</v>
      </c>
      <c r="E119" s="1400" t="s">
        <v>1318</v>
      </c>
      <c r="F119" s="1400"/>
      <c r="G119" s="1393" t="s">
        <v>1267</v>
      </c>
      <c r="H119" s="1393">
        <v>2</v>
      </c>
      <c r="I119" s="1398">
        <f>(H119*5*25*3*10000)/1000</f>
        <v>7500</v>
      </c>
      <c r="J119" s="1400" t="s">
        <v>739</v>
      </c>
      <c r="K119" s="1398">
        <f>(H119*5*25*12)/1000</f>
        <v>3</v>
      </c>
      <c r="L119" s="1448" t="s">
        <v>30</v>
      </c>
      <c r="M119" s="1393"/>
      <c r="N119" s="1400"/>
      <c r="O119" s="912">
        <v>1</v>
      </c>
      <c r="P119" s="912"/>
    </row>
    <row r="120" spans="1:16" s="909" customFormat="1" ht="15" customHeight="1" x14ac:dyDescent="0.2">
      <c r="A120" s="1364">
        <v>25</v>
      </c>
      <c r="B120" s="1410">
        <v>10794</v>
      </c>
      <c r="C120" s="1454" t="s">
        <v>372</v>
      </c>
      <c r="D120" s="1454" t="s">
        <v>372</v>
      </c>
      <c r="E120" s="1454" t="s">
        <v>1319</v>
      </c>
      <c r="F120" s="1454"/>
      <c r="G120" s="1410" t="s">
        <v>1267</v>
      </c>
      <c r="H120" s="1413">
        <v>2</v>
      </c>
      <c r="I120" s="1415">
        <f>(H120*5*25*3*10000)/1000</f>
        <v>7500</v>
      </c>
      <c r="J120" s="1625" t="s">
        <v>503</v>
      </c>
      <c r="K120" s="1415">
        <f>(H120*5*25*12)/1000</f>
        <v>3</v>
      </c>
      <c r="L120" s="1446" t="s">
        <v>30</v>
      </c>
      <c r="M120" s="1410"/>
      <c r="N120" s="1417"/>
      <c r="O120" s="912">
        <v>1</v>
      </c>
      <c r="P120" s="912"/>
    </row>
    <row r="121" spans="1:16" s="909" customFormat="1" ht="15" customHeight="1" x14ac:dyDescent="0.2">
      <c r="A121" s="1364">
        <v>26</v>
      </c>
      <c r="B121" s="1365">
        <v>10794</v>
      </c>
      <c r="C121" s="1377" t="s">
        <v>744</v>
      </c>
      <c r="D121" s="1377" t="s">
        <v>744</v>
      </c>
      <c r="E121" s="1377" t="s">
        <v>1320</v>
      </c>
      <c r="F121" s="1377"/>
      <c r="G121" s="1365" t="s">
        <v>1267</v>
      </c>
      <c r="H121" s="1365">
        <v>2</v>
      </c>
      <c r="I121" s="1368">
        <f>(H121*5*25*3*10000)/1000</f>
        <v>7500</v>
      </c>
      <c r="J121" s="1377" t="s">
        <v>1638</v>
      </c>
      <c r="K121" s="1368">
        <f>(H121*5*25*12)/1000</f>
        <v>3</v>
      </c>
      <c r="L121" s="1450" t="s">
        <v>30</v>
      </c>
      <c r="M121" s="1365"/>
      <c r="N121" s="1377"/>
      <c r="O121" s="912">
        <v>1</v>
      </c>
      <c r="P121" s="912"/>
    </row>
    <row r="122" spans="1:16" s="909" customFormat="1" ht="15" customHeight="1" x14ac:dyDescent="0.2">
      <c r="A122" s="1364">
        <v>27</v>
      </c>
      <c r="B122" s="1410">
        <v>10794</v>
      </c>
      <c r="C122" s="1417" t="s">
        <v>747</v>
      </c>
      <c r="D122" s="1417" t="s">
        <v>747</v>
      </c>
      <c r="E122" s="1417" t="s">
        <v>1316</v>
      </c>
      <c r="F122" s="1417"/>
      <c r="G122" s="1410" t="s">
        <v>1267</v>
      </c>
      <c r="H122" s="1410">
        <v>2</v>
      </c>
      <c r="I122" s="1415">
        <f>(H122*5*25*3*10000)/1000</f>
        <v>7500</v>
      </c>
      <c r="J122" s="1417" t="s">
        <v>746</v>
      </c>
      <c r="K122" s="1415">
        <f>(H122*5*25*12)/1000</f>
        <v>3</v>
      </c>
      <c r="L122" s="1446" t="s">
        <v>30</v>
      </c>
      <c r="M122" s="1410"/>
      <c r="N122" s="1417"/>
      <c r="O122" s="912">
        <v>1</v>
      </c>
      <c r="P122" s="912"/>
    </row>
    <row r="123" spans="1:16" s="909" customFormat="1" ht="15" customHeight="1" x14ac:dyDescent="0.2">
      <c r="A123" s="1364">
        <v>28</v>
      </c>
      <c r="B123" s="1365">
        <v>10794</v>
      </c>
      <c r="C123" s="1377" t="s">
        <v>749</v>
      </c>
      <c r="D123" s="1377" t="s">
        <v>748</v>
      </c>
      <c r="E123" s="1697" t="s">
        <v>1321</v>
      </c>
      <c r="F123" s="1697"/>
      <c r="G123" s="1365" t="s">
        <v>1269</v>
      </c>
      <c r="H123" s="1365">
        <v>3</v>
      </c>
      <c r="I123" s="1368">
        <f>(H123*5*25*3*10000)/1000</f>
        <v>11250</v>
      </c>
      <c r="J123" s="1377" t="s">
        <v>752</v>
      </c>
      <c r="K123" s="1368">
        <f>(H123*5*25*12)/1000</f>
        <v>4.5</v>
      </c>
      <c r="L123" s="1450" t="s">
        <v>30</v>
      </c>
      <c r="M123" s="1365"/>
      <c r="N123" s="1377"/>
      <c r="O123" s="912">
        <v>1</v>
      </c>
      <c r="P123" s="912"/>
    </row>
    <row r="124" spans="1:16" s="909" customFormat="1" ht="15" customHeight="1" x14ac:dyDescent="0.2">
      <c r="A124" s="1364"/>
      <c r="B124" s="1365"/>
      <c r="C124" s="1377"/>
      <c r="D124" s="1377" t="s">
        <v>750</v>
      </c>
      <c r="E124" s="1682"/>
      <c r="F124" s="1682"/>
      <c r="G124" s="1365"/>
      <c r="H124" s="1365"/>
      <c r="I124" s="1376"/>
      <c r="J124" s="1377"/>
      <c r="K124" s="1368"/>
      <c r="L124" s="1450"/>
      <c r="M124" s="1365"/>
      <c r="N124" s="1377"/>
      <c r="O124" s="912"/>
      <c r="P124" s="912"/>
    </row>
    <row r="125" spans="1:16" s="909" customFormat="1" ht="15" customHeight="1" x14ac:dyDescent="0.2">
      <c r="A125" s="1364"/>
      <c r="B125" s="1365"/>
      <c r="C125" s="1377"/>
      <c r="D125" s="1377" t="s">
        <v>751</v>
      </c>
      <c r="E125" s="1377"/>
      <c r="F125" s="1377"/>
      <c r="G125" s="1365"/>
      <c r="H125" s="1365"/>
      <c r="I125" s="1376"/>
      <c r="J125" s="1377"/>
      <c r="K125" s="1368"/>
      <c r="L125" s="1450"/>
      <c r="M125" s="1365"/>
      <c r="N125" s="1377"/>
      <c r="O125" s="912"/>
      <c r="P125" s="912"/>
    </row>
    <row r="126" spans="1:16" s="909" customFormat="1" ht="15" customHeight="1" x14ac:dyDescent="0.2">
      <c r="A126" s="1364">
        <v>29</v>
      </c>
      <c r="B126" s="1365">
        <v>10794</v>
      </c>
      <c r="C126" s="1377" t="s">
        <v>753</v>
      </c>
      <c r="D126" s="1377" t="s">
        <v>753</v>
      </c>
      <c r="E126" s="1377" t="s">
        <v>1322</v>
      </c>
      <c r="F126" s="1377"/>
      <c r="G126" s="1365" t="s">
        <v>1267</v>
      </c>
      <c r="H126" s="1365">
        <v>2</v>
      </c>
      <c r="I126" s="1368">
        <f>(H126*5*25*3*10000)/1000</f>
        <v>7500</v>
      </c>
      <c r="J126" s="1377" t="s">
        <v>754</v>
      </c>
      <c r="K126" s="1368">
        <f>(H126*5*25*12)/1000</f>
        <v>3</v>
      </c>
      <c r="L126" s="1450" t="s">
        <v>30</v>
      </c>
      <c r="M126" s="1365"/>
      <c r="N126" s="1377"/>
      <c r="O126" s="912">
        <v>1</v>
      </c>
      <c r="P126" s="912"/>
    </row>
    <row r="127" spans="1:16" s="909" customFormat="1" ht="15" customHeight="1" x14ac:dyDescent="0.2">
      <c r="A127" s="1364">
        <v>30</v>
      </c>
      <c r="B127" s="1365">
        <v>10794</v>
      </c>
      <c r="C127" s="1372" t="s">
        <v>69</v>
      </c>
      <c r="D127" s="1377" t="s">
        <v>1172</v>
      </c>
      <c r="E127" s="1377" t="s">
        <v>1132</v>
      </c>
      <c r="F127" s="1377"/>
      <c r="G127" s="1365" t="s">
        <v>1267</v>
      </c>
      <c r="H127" s="1365">
        <v>2</v>
      </c>
      <c r="I127" s="1368">
        <f>(H127*3*25*3*15000)/1000</f>
        <v>6750</v>
      </c>
      <c r="J127" s="1377" t="s">
        <v>1171</v>
      </c>
      <c r="K127" s="1368">
        <f>(H127*3*25*12)/1000</f>
        <v>1.8</v>
      </c>
      <c r="L127" s="1450" t="s">
        <v>30</v>
      </c>
      <c r="M127" s="1365"/>
      <c r="N127" s="1377"/>
      <c r="O127" s="912">
        <v>1</v>
      </c>
      <c r="P127" s="912"/>
    </row>
    <row r="128" spans="1:16" s="909" customFormat="1" ht="15" customHeight="1" x14ac:dyDescent="0.2">
      <c r="A128" s="1383">
        <v>31</v>
      </c>
      <c r="B128" s="1384">
        <v>10794</v>
      </c>
      <c r="C128" s="1391" t="s">
        <v>1422</v>
      </c>
      <c r="D128" s="1435" t="s">
        <v>1423</v>
      </c>
      <c r="E128" s="1435" t="s">
        <v>1424</v>
      </c>
      <c r="F128" s="1435"/>
      <c r="G128" s="1387" t="s">
        <v>986</v>
      </c>
      <c r="H128" s="1384">
        <v>2</v>
      </c>
      <c r="I128" s="1389">
        <v>85000</v>
      </c>
      <c r="J128" s="1391" t="s">
        <v>503</v>
      </c>
      <c r="K128" s="1389"/>
      <c r="L128" s="1626"/>
      <c r="M128" s="1385">
        <v>2012</v>
      </c>
      <c r="N128" s="1391" t="s">
        <v>1401</v>
      </c>
      <c r="O128" s="912">
        <v>1</v>
      </c>
      <c r="P128" s="912"/>
    </row>
    <row r="129" spans="1:16" s="909" customFormat="1" ht="15" customHeight="1" x14ac:dyDescent="0.2">
      <c r="A129" s="1364"/>
      <c r="B129" s="1365"/>
      <c r="C129" s="1377"/>
      <c r="D129" s="1377"/>
      <c r="E129" s="1377"/>
      <c r="F129" s="1377"/>
      <c r="G129" s="1365"/>
      <c r="H129" s="1365"/>
      <c r="I129" s="1376"/>
      <c r="J129" s="1377"/>
      <c r="K129" s="1376"/>
      <c r="L129" s="1365"/>
      <c r="M129" s="1365"/>
      <c r="N129" s="1377"/>
      <c r="O129" s="912"/>
      <c r="P129" s="912"/>
    </row>
    <row r="130" spans="1:16" s="908" customFormat="1" ht="15" customHeight="1" x14ac:dyDescent="0.2">
      <c r="A130" s="1627"/>
      <c r="B130" s="1628">
        <v>11</v>
      </c>
      <c r="C130" s="1892" t="s">
        <v>414</v>
      </c>
      <c r="D130" s="1629"/>
      <c r="E130" s="1629"/>
      <c r="F130" s="1629"/>
      <c r="G130" s="1628"/>
      <c r="H130" s="1630">
        <f>H132+H136+H140</f>
        <v>22</v>
      </c>
      <c r="I130" s="1631">
        <f>I132+I136+I140</f>
        <v>196130</v>
      </c>
      <c r="J130" s="1631"/>
      <c r="K130" s="1631">
        <f>K132+K136+K140</f>
        <v>302400</v>
      </c>
      <c r="L130" s="1631">
        <f>L132+L136+L140</f>
        <v>0</v>
      </c>
      <c r="M130" s="1628"/>
      <c r="N130" s="1629"/>
      <c r="O130" s="918" t="s">
        <v>1385</v>
      </c>
      <c r="P130" s="918">
        <f>O132+O136+O140</f>
        <v>7</v>
      </c>
    </row>
    <row r="131" spans="1:16" s="909" customFormat="1" ht="15" customHeight="1" x14ac:dyDescent="0.2">
      <c r="A131" s="1392"/>
      <c r="B131" s="1393"/>
      <c r="C131" s="1400"/>
      <c r="D131" s="1400"/>
      <c r="E131" s="1400"/>
      <c r="F131" s="1400"/>
      <c r="G131" s="1393"/>
      <c r="H131" s="1393"/>
      <c r="I131" s="1458"/>
      <c r="J131" s="1400"/>
      <c r="K131" s="1458"/>
      <c r="L131" s="1393"/>
      <c r="M131" s="1393"/>
      <c r="N131" s="1400"/>
      <c r="O131" s="912"/>
      <c r="P131" s="912"/>
    </row>
    <row r="132" spans="1:16" s="909" customFormat="1" ht="15" customHeight="1" x14ac:dyDescent="0.2">
      <c r="A132" s="1424"/>
      <c r="B132" s="1425">
        <v>11040</v>
      </c>
      <c r="C132" s="1426" t="s">
        <v>1062</v>
      </c>
      <c r="D132" s="1577"/>
      <c r="E132" s="1577"/>
      <c r="F132" s="1577"/>
      <c r="G132" s="1425"/>
      <c r="H132" s="1576">
        <f>SUM(H133:H134)</f>
        <v>8</v>
      </c>
      <c r="I132" s="1429">
        <f>SUM(I133:I134)</f>
        <v>26030</v>
      </c>
      <c r="J132" s="1430"/>
      <c r="K132" s="1429"/>
      <c r="L132" s="1428"/>
      <c r="M132" s="1428"/>
      <c r="N132" s="1432"/>
      <c r="O132" s="1890">
        <f>SUM(O133:O134)</f>
        <v>2</v>
      </c>
      <c r="P132" s="912"/>
    </row>
    <row r="133" spans="1:16" s="909" customFormat="1" ht="15" customHeight="1" x14ac:dyDescent="0.2">
      <c r="A133" s="1383">
        <v>1</v>
      </c>
      <c r="B133" s="1384">
        <v>11040</v>
      </c>
      <c r="C133" s="1632" t="s">
        <v>94</v>
      </c>
      <c r="D133" s="1632" t="s">
        <v>95</v>
      </c>
      <c r="E133" s="1390" t="s">
        <v>1222</v>
      </c>
      <c r="F133" s="1390"/>
      <c r="G133" s="1384" t="s">
        <v>1267</v>
      </c>
      <c r="H133" s="1388">
        <v>3</v>
      </c>
      <c r="I133" s="1633">
        <v>6700</v>
      </c>
      <c r="J133" s="1390" t="s">
        <v>1016</v>
      </c>
      <c r="K133" s="1634">
        <f>0.65*3000</f>
        <v>1950</v>
      </c>
      <c r="L133" s="1388" t="s">
        <v>89</v>
      </c>
      <c r="M133" s="1388" t="s">
        <v>99</v>
      </c>
      <c r="N133" s="1391"/>
      <c r="O133" s="912">
        <v>1</v>
      </c>
      <c r="P133" s="912"/>
    </row>
    <row r="134" spans="1:16" s="909" customFormat="1" ht="15" customHeight="1" x14ac:dyDescent="0.2">
      <c r="A134" s="1364">
        <v>2</v>
      </c>
      <c r="B134" s="1365">
        <v>11040</v>
      </c>
      <c r="C134" s="1443" t="s">
        <v>100</v>
      </c>
      <c r="D134" s="1443" t="s">
        <v>101</v>
      </c>
      <c r="E134" s="1419" t="s">
        <v>1221</v>
      </c>
      <c r="F134" s="1419"/>
      <c r="G134" s="1365" t="s">
        <v>1267</v>
      </c>
      <c r="H134" s="1370">
        <v>5</v>
      </c>
      <c r="I134" s="1440">
        <v>19330</v>
      </c>
      <c r="J134" s="1419" t="s">
        <v>1016</v>
      </c>
      <c r="K134" s="1445">
        <f>0.65*20000</f>
        <v>13000</v>
      </c>
      <c r="L134" s="1370" t="s">
        <v>89</v>
      </c>
      <c r="M134" s="1370" t="s">
        <v>99</v>
      </c>
      <c r="N134" s="1377"/>
      <c r="O134" s="912">
        <v>1</v>
      </c>
      <c r="P134" s="912"/>
    </row>
    <row r="135" spans="1:16" s="909" customFormat="1" ht="20.100000000000001" customHeight="1" x14ac:dyDescent="0.2">
      <c r="A135" s="1364"/>
      <c r="B135" s="1365"/>
      <c r="C135" s="1377"/>
      <c r="D135" s="1377"/>
      <c r="E135" s="1377"/>
      <c r="F135" s="1377"/>
      <c r="G135" s="1365"/>
      <c r="H135" s="1365"/>
      <c r="I135" s="1376"/>
      <c r="J135" s="1377"/>
      <c r="K135" s="1376"/>
      <c r="L135" s="1365"/>
      <c r="M135" s="1365"/>
      <c r="N135" s="1377"/>
      <c r="O135" s="912"/>
      <c r="P135" s="912"/>
    </row>
    <row r="136" spans="1:16" s="909" customFormat="1" ht="27.75" customHeight="1" x14ac:dyDescent="0.2">
      <c r="A136" s="1424"/>
      <c r="B136" s="1425">
        <v>11050</v>
      </c>
      <c r="C136" s="1432" t="s">
        <v>1063</v>
      </c>
      <c r="D136" s="1577"/>
      <c r="E136" s="1577"/>
      <c r="F136" s="1577"/>
      <c r="G136" s="1425"/>
      <c r="H136" s="1576">
        <f>SUM(H137:H138)</f>
        <v>8</v>
      </c>
      <c r="I136" s="1429">
        <f>SUM(I137:I138)</f>
        <v>170100</v>
      </c>
      <c r="J136" s="1429"/>
      <c r="K136" s="1429">
        <f>SUM(K137:K138)</f>
        <v>302400</v>
      </c>
      <c r="L136" s="1429"/>
      <c r="M136" s="1428"/>
      <c r="N136" s="1432"/>
      <c r="O136" s="1890">
        <f>SUM(O137:O139)</f>
        <v>2</v>
      </c>
      <c r="P136" s="912"/>
    </row>
    <row r="137" spans="1:16" s="909" customFormat="1" ht="27.75" customHeight="1" x14ac:dyDescent="0.2">
      <c r="A137" s="1364">
        <v>1</v>
      </c>
      <c r="B137" s="1365">
        <v>11050</v>
      </c>
      <c r="C137" s="1377" t="s">
        <v>175</v>
      </c>
      <c r="D137" s="1377" t="s">
        <v>962</v>
      </c>
      <c r="E137" s="1377" t="s">
        <v>1325</v>
      </c>
      <c r="F137" s="1377"/>
      <c r="G137" s="1365" t="s">
        <v>1267</v>
      </c>
      <c r="H137" s="1365">
        <v>2</v>
      </c>
      <c r="I137" s="1423">
        <v>42000</v>
      </c>
      <c r="J137" s="1377" t="s">
        <v>178</v>
      </c>
      <c r="K137" s="1378">
        <v>14400</v>
      </c>
      <c r="L137" s="1365" t="s">
        <v>179</v>
      </c>
      <c r="M137" s="1365">
        <v>2008</v>
      </c>
      <c r="N137" s="1377" t="s">
        <v>888</v>
      </c>
      <c r="O137" s="912">
        <v>1</v>
      </c>
      <c r="P137" s="912"/>
    </row>
    <row r="138" spans="1:16" s="909" customFormat="1" ht="27.75" customHeight="1" x14ac:dyDescent="0.2">
      <c r="A138" s="1364">
        <v>2</v>
      </c>
      <c r="B138" s="1365">
        <v>11050</v>
      </c>
      <c r="C138" s="1377" t="s">
        <v>232</v>
      </c>
      <c r="D138" s="1377" t="s">
        <v>233</v>
      </c>
      <c r="E138" s="1377" t="s">
        <v>1224</v>
      </c>
      <c r="F138" s="1377"/>
      <c r="G138" s="1365" t="s">
        <v>543</v>
      </c>
      <c r="H138" s="1365">
        <v>6</v>
      </c>
      <c r="I138" s="1423">
        <v>128100</v>
      </c>
      <c r="J138" s="1377" t="s">
        <v>234</v>
      </c>
      <c r="K138" s="1378">
        <v>288000</v>
      </c>
      <c r="L138" s="1365" t="s">
        <v>179</v>
      </c>
      <c r="M138" s="1365">
        <v>2009</v>
      </c>
      <c r="N138" s="1377" t="s">
        <v>888</v>
      </c>
      <c r="O138" s="912">
        <v>1</v>
      </c>
      <c r="P138" s="912"/>
    </row>
    <row r="139" spans="1:16" s="909" customFormat="1" ht="27.75" customHeight="1" x14ac:dyDescent="0.2">
      <c r="A139" s="1364"/>
      <c r="B139" s="1365"/>
      <c r="C139" s="1377"/>
      <c r="D139" s="1377"/>
      <c r="E139" s="1377"/>
      <c r="F139" s="1377"/>
      <c r="G139" s="1365"/>
      <c r="H139" s="1365"/>
      <c r="I139" s="1423"/>
      <c r="J139" s="1377"/>
      <c r="K139" s="1378"/>
      <c r="L139" s="1365"/>
      <c r="M139" s="1365"/>
      <c r="N139" s="1377"/>
      <c r="O139" s="912"/>
      <c r="P139" s="912"/>
    </row>
    <row r="140" spans="1:16" s="909" customFormat="1" ht="27.75" customHeight="1" x14ac:dyDescent="0.2">
      <c r="A140" s="1364"/>
      <c r="B140" s="1358">
        <v>11090</v>
      </c>
      <c r="C140" s="1359" t="s">
        <v>1099</v>
      </c>
      <c r="D140" s="1377"/>
      <c r="E140" s="1377"/>
      <c r="F140" s="1377"/>
      <c r="G140" s="1365"/>
      <c r="H140" s="1358">
        <f>SUM(H141:H143)</f>
        <v>6</v>
      </c>
      <c r="I140" s="1361">
        <f>SUM(I141:I143)</f>
        <v>0</v>
      </c>
      <c r="J140" s="1361"/>
      <c r="K140" s="1361">
        <f>SUM(K141:K143)</f>
        <v>0</v>
      </c>
      <c r="L140" s="1365"/>
      <c r="M140" s="1365"/>
      <c r="N140" s="1377"/>
      <c r="O140" s="1890">
        <f>SUM(O141:O144)</f>
        <v>3</v>
      </c>
      <c r="P140" s="912"/>
    </row>
    <row r="141" spans="1:16" s="909" customFormat="1" ht="27.75" customHeight="1" x14ac:dyDescent="0.2">
      <c r="A141" s="1364">
        <v>1</v>
      </c>
      <c r="B141" s="1365">
        <v>11090</v>
      </c>
      <c r="C141" s="1372" t="s">
        <v>69</v>
      </c>
      <c r="D141" s="1377" t="s">
        <v>1156</v>
      </c>
      <c r="E141" s="1377" t="s">
        <v>1155</v>
      </c>
      <c r="F141" s="1377"/>
      <c r="G141" s="1365" t="s">
        <v>1267</v>
      </c>
      <c r="H141" s="1365">
        <v>2</v>
      </c>
      <c r="I141" s="1368" t="s">
        <v>69</v>
      </c>
      <c r="J141" s="1377" t="s">
        <v>1154</v>
      </c>
      <c r="K141" s="1372" t="s">
        <v>69</v>
      </c>
      <c r="L141" s="1372" t="s">
        <v>69</v>
      </c>
      <c r="M141" s="1365"/>
      <c r="N141" s="1377"/>
      <c r="O141" s="912">
        <v>1</v>
      </c>
      <c r="P141" s="912"/>
    </row>
    <row r="142" spans="1:16" s="909" customFormat="1" ht="27.75" customHeight="1" x14ac:dyDescent="0.2">
      <c r="A142" s="1364">
        <v>2</v>
      </c>
      <c r="B142" s="1365">
        <v>11090</v>
      </c>
      <c r="C142" s="1372" t="s">
        <v>69</v>
      </c>
      <c r="D142" s="1377" t="s">
        <v>1105</v>
      </c>
      <c r="E142" s="1377" t="s">
        <v>1158</v>
      </c>
      <c r="F142" s="1377"/>
      <c r="G142" s="1365" t="s">
        <v>1267</v>
      </c>
      <c r="H142" s="1365">
        <v>2</v>
      </c>
      <c r="I142" s="1368" t="s">
        <v>69</v>
      </c>
      <c r="J142" s="1377" t="s">
        <v>1157</v>
      </c>
      <c r="K142" s="1372" t="s">
        <v>69</v>
      </c>
      <c r="L142" s="1372" t="s">
        <v>69</v>
      </c>
      <c r="M142" s="1365"/>
      <c r="N142" s="1377"/>
      <c r="O142" s="912">
        <v>1</v>
      </c>
      <c r="P142" s="912"/>
    </row>
    <row r="143" spans="1:16" s="909" customFormat="1" ht="27.75" customHeight="1" x14ac:dyDescent="0.2">
      <c r="A143" s="1383">
        <v>3</v>
      </c>
      <c r="B143" s="1384">
        <v>11090</v>
      </c>
      <c r="C143" s="1385" t="s">
        <v>69</v>
      </c>
      <c r="D143" s="1391" t="s">
        <v>1193</v>
      </c>
      <c r="E143" s="1391" t="s">
        <v>1194</v>
      </c>
      <c r="F143" s="1391"/>
      <c r="G143" s="1384" t="s">
        <v>1267</v>
      </c>
      <c r="H143" s="1384">
        <v>2</v>
      </c>
      <c r="I143" s="1389" t="s">
        <v>69</v>
      </c>
      <c r="J143" s="1391" t="s">
        <v>1192</v>
      </c>
      <c r="K143" s="1385" t="s">
        <v>69</v>
      </c>
      <c r="L143" s="1385" t="s">
        <v>69</v>
      </c>
      <c r="M143" s="1384"/>
      <c r="N143" s="1391"/>
      <c r="O143" s="912">
        <v>1</v>
      </c>
      <c r="P143" s="912"/>
    </row>
    <row r="144" spans="1:16" s="909" customFormat="1" ht="27.75" customHeight="1" x14ac:dyDescent="0.2">
      <c r="A144" s="1383"/>
      <c r="B144" s="1384"/>
      <c r="C144" s="1385"/>
      <c r="D144" s="1391"/>
      <c r="E144" s="1391"/>
      <c r="F144" s="1391"/>
      <c r="G144" s="1384"/>
      <c r="H144" s="1384"/>
      <c r="I144" s="1389"/>
      <c r="J144" s="1391"/>
      <c r="K144" s="1385"/>
      <c r="L144" s="1385"/>
      <c r="M144" s="1384"/>
      <c r="N144" s="1391"/>
      <c r="O144" s="912"/>
      <c r="P144" s="912"/>
    </row>
    <row r="145" spans="1:16" s="908" customFormat="1" ht="27.75" customHeight="1" x14ac:dyDescent="0.2">
      <c r="A145" s="1363"/>
      <c r="B145" s="1358">
        <v>13</v>
      </c>
      <c r="C145" s="1673" t="s">
        <v>1486</v>
      </c>
      <c r="D145" s="1675"/>
      <c r="E145" s="1635"/>
      <c r="F145" s="1635"/>
      <c r="G145" s="1358"/>
      <c r="H145" s="1380">
        <f>H146</f>
        <v>4</v>
      </c>
      <c r="I145" s="1381">
        <f>I146</f>
        <v>36750</v>
      </c>
      <c r="J145" s="1381"/>
      <c r="K145" s="1381" t="str">
        <f>K146</f>
        <v>-</v>
      </c>
      <c r="L145" s="1464"/>
      <c r="M145" s="1562"/>
      <c r="N145" s="1564"/>
      <c r="O145" s="918" t="s">
        <v>1496</v>
      </c>
      <c r="P145" s="918">
        <v>1</v>
      </c>
    </row>
    <row r="146" spans="1:16" s="909" customFormat="1" ht="27.75" customHeight="1" x14ac:dyDescent="0.2">
      <c r="A146" s="1364"/>
      <c r="B146" s="1358">
        <v>13922</v>
      </c>
      <c r="C146" s="1731" t="s">
        <v>1485</v>
      </c>
      <c r="D146" s="1675"/>
      <c r="E146" s="1418"/>
      <c r="F146" s="1418"/>
      <c r="G146" s="1365"/>
      <c r="H146" s="1370">
        <f>H147</f>
        <v>4</v>
      </c>
      <c r="I146" s="1368">
        <f>I147</f>
        <v>36750</v>
      </c>
      <c r="J146" s="1368"/>
      <c r="K146" s="1368" t="str">
        <f>K147</f>
        <v>-</v>
      </c>
      <c r="L146" s="1450"/>
      <c r="M146" s="1423"/>
      <c r="N146" s="1453"/>
      <c r="O146" s="1890">
        <f>SUM(O147)</f>
        <v>1</v>
      </c>
      <c r="P146" s="912"/>
    </row>
    <row r="147" spans="1:16" s="909" customFormat="1" ht="27.75" customHeight="1" x14ac:dyDescent="0.2">
      <c r="A147" s="1364">
        <v>1</v>
      </c>
      <c r="B147" s="1365">
        <v>13922</v>
      </c>
      <c r="C147" s="1370" t="s">
        <v>69</v>
      </c>
      <c r="D147" s="1418" t="s">
        <v>1487</v>
      </c>
      <c r="E147" s="1418" t="s">
        <v>1488</v>
      </c>
      <c r="F147" s="1418"/>
      <c r="G147" s="1365" t="s">
        <v>1267</v>
      </c>
      <c r="H147" s="1370">
        <v>4</v>
      </c>
      <c r="I147" s="1440">
        <v>36750</v>
      </c>
      <c r="J147" s="1419" t="s">
        <v>1489</v>
      </c>
      <c r="K147" s="1370" t="s">
        <v>69</v>
      </c>
      <c r="L147" s="1370" t="s">
        <v>69</v>
      </c>
      <c r="M147" s="1370">
        <v>2013</v>
      </c>
      <c r="N147" s="1377" t="s">
        <v>1401</v>
      </c>
      <c r="O147" s="912">
        <v>1</v>
      </c>
      <c r="P147" s="912"/>
    </row>
    <row r="148" spans="1:16" s="909" customFormat="1" ht="27.75" customHeight="1" x14ac:dyDescent="0.2">
      <c r="A148" s="1691"/>
      <c r="B148" s="1688"/>
      <c r="C148" s="1688"/>
      <c r="D148" s="1688"/>
      <c r="E148" s="1688"/>
      <c r="F148" s="1688"/>
      <c r="G148" s="1688"/>
      <c r="H148" s="1688"/>
      <c r="I148" s="1693"/>
      <c r="J148" s="1636"/>
      <c r="K148" s="1693"/>
      <c r="L148" s="1688"/>
      <c r="M148" s="1688"/>
      <c r="N148" s="1636"/>
      <c r="O148" s="912"/>
      <c r="P148" s="912"/>
    </row>
    <row r="149" spans="1:16" s="909" customFormat="1" ht="27.75" customHeight="1" x14ac:dyDescent="0.2">
      <c r="A149" s="1424"/>
      <c r="B149" s="1425">
        <v>16</v>
      </c>
      <c r="C149" s="1732" t="s">
        <v>415</v>
      </c>
      <c r="D149" s="1684"/>
      <c r="E149" s="1684"/>
      <c r="F149" s="1684"/>
      <c r="G149" s="1685"/>
      <c r="H149" s="1587">
        <f>H150</f>
        <v>46</v>
      </c>
      <c r="I149" s="1461">
        <f>I150</f>
        <v>152339</v>
      </c>
      <c r="J149" s="1461"/>
      <c r="K149" s="1461">
        <f>K150</f>
        <v>17180</v>
      </c>
      <c r="L149" s="1425"/>
      <c r="M149" s="1425"/>
      <c r="N149" s="1432"/>
      <c r="O149" s="912" t="s">
        <v>1873</v>
      </c>
      <c r="P149" s="912">
        <v>6</v>
      </c>
    </row>
    <row r="150" spans="1:16" s="909" customFormat="1" ht="27.75" customHeight="1" x14ac:dyDescent="0.2">
      <c r="A150" s="1363"/>
      <c r="B150" s="1358">
        <v>16230</v>
      </c>
      <c r="C150" s="1437" t="s">
        <v>1046</v>
      </c>
      <c r="D150" s="1379"/>
      <c r="E150" s="1379"/>
      <c r="F150" s="1379"/>
      <c r="G150" s="1358"/>
      <c r="H150" s="1438">
        <f>SUM(H151:H156)</f>
        <v>46</v>
      </c>
      <c r="I150" s="1381">
        <f>SUM(I151:I156)</f>
        <v>152339</v>
      </c>
      <c r="J150" s="1381"/>
      <c r="K150" s="1381">
        <f>SUM(K151:K156)</f>
        <v>17180</v>
      </c>
      <c r="L150" s="1380"/>
      <c r="M150" s="1380"/>
      <c r="N150" s="1683"/>
      <c r="O150" s="1890">
        <f>SUM(O151:O157)</f>
        <v>6</v>
      </c>
      <c r="P150" s="912"/>
    </row>
    <row r="151" spans="1:16" s="909" customFormat="1" ht="27.75" customHeight="1" x14ac:dyDescent="0.2">
      <c r="A151" s="1364">
        <v>1</v>
      </c>
      <c r="B151" s="1365">
        <v>16230</v>
      </c>
      <c r="C151" s="1418" t="s">
        <v>134</v>
      </c>
      <c r="D151" s="1436" t="s">
        <v>135</v>
      </c>
      <c r="E151" s="1436" t="s">
        <v>846</v>
      </c>
      <c r="F151" s="1436"/>
      <c r="G151" s="1365" t="s">
        <v>1267</v>
      </c>
      <c r="H151" s="1370">
        <v>11</v>
      </c>
      <c r="I151" s="1440">
        <v>3835</v>
      </c>
      <c r="J151" s="1419" t="s">
        <v>1003</v>
      </c>
      <c r="K151" s="1445">
        <v>5000</v>
      </c>
      <c r="L151" s="1370" t="s">
        <v>68</v>
      </c>
      <c r="M151" s="1370" t="s">
        <v>50</v>
      </c>
      <c r="N151" s="1377"/>
      <c r="O151" s="912">
        <v>1</v>
      </c>
      <c r="P151" s="912"/>
    </row>
    <row r="152" spans="1:16" s="909" customFormat="1" ht="27.75" customHeight="1" x14ac:dyDescent="0.2">
      <c r="A152" s="1364">
        <v>2</v>
      </c>
      <c r="B152" s="1365">
        <v>16230</v>
      </c>
      <c r="C152" s="1374" t="s">
        <v>138</v>
      </c>
      <c r="D152" s="1436" t="s">
        <v>139</v>
      </c>
      <c r="E152" s="1436" t="s">
        <v>849</v>
      </c>
      <c r="F152" s="1436"/>
      <c r="G152" s="1365" t="s">
        <v>1267</v>
      </c>
      <c r="H152" s="1370">
        <v>2</v>
      </c>
      <c r="I152" s="1440">
        <v>1700</v>
      </c>
      <c r="J152" s="1419" t="s">
        <v>1003</v>
      </c>
      <c r="K152" s="1445">
        <v>1200</v>
      </c>
      <c r="L152" s="1370" t="s">
        <v>68</v>
      </c>
      <c r="M152" s="1370" t="s">
        <v>50</v>
      </c>
      <c r="N152" s="1377"/>
      <c r="O152" s="912">
        <v>1</v>
      </c>
      <c r="P152" s="912"/>
    </row>
    <row r="153" spans="1:16" s="909" customFormat="1" ht="27.75" customHeight="1" x14ac:dyDescent="0.2">
      <c r="A153" s="1295">
        <v>3</v>
      </c>
      <c r="B153" s="1410">
        <v>16230</v>
      </c>
      <c r="C153" s="1441" t="s">
        <v>142</v>
      </c>
      <c r="D153" s="1441" t="s">
        <v>143</v>
      </c>
      <c r="E153" s="1441" t="s">
        <v>848</v>
      </c>
      <c r="F153" s="1441"/>
      <c r="G153" s="1410" t="s">
        <v>543</v>
      </c>
      <c r="H153" s="1414">
        <v>9</v>
      </c>
      <c r="I153" s="1588">
        <v>37764</v>
      </c>
      <c r="J153" s="1416" t="s">
        <v>1003</v>
      </c>
      <c r="K153" s="1442">
        <v>5400</v>
      </c>
      <c r="L153" s="1414" t="s">
        <v>77</v>
      </c>
      <c r="M153" s="1414" t="s">
        <v>50</v>
      </c>
      <c r="N153" s="1417"/>
      <c r="O153" s="912">
        <v>1</v>
      </c>
      <c r="P153" s="912"/>
    </row>
    <row r="154" spans="1:16" s="909" customFormat="1" ht="27.75" customHeight="1" x14ac:dyDescent="0.2">
      <c r="A154" s="1364">
        <v>4</v>
      </c>
      <c r="B154" s="1365">
        <v>16230</v>
      </c>
      <c r="C154" s="1374" t="s">
        <v>145</v>
      </c>
      <c r="D154" s="1436" t="s">
        <v>146</v>
      </c>
      <c r="E154" s="1418" t="s">
        <v>847</v>
      </c>
      <c r="F154" s="1418"/>
      <c r="G154" s="1365" t="s">
        <v>1267</v>
      </c>
      <c r="H154" s="1370">
        <v>12</v>
      </c>
      <c r="I154" s="1440">
        <v>24025</v>
      </c>
      <c r="J154" s="1419" t="s">
        <v>1003</v>
      </c>
      <c r="K154" s="1445">
        <v>1080</v>
      </c>
      <c r="L154" s="1450" t="s">
        <v>68</v>
      </c>
      <c r="M154" s="1370" t="s">
        <v>85</v>
      </c>
      <c r="N154" s="1377"/>
      <c r="O154" s="912">
        <v>1</v>
      </c>
      <c r="P154" s="912"/>
    </row>
    <row r="155" spans="1:16" s="909" customFormat="1" ht="27.75" customHeight="1" x14ac:dyDescent="0.2">
      <c r="A155" s="1364">
        <v>5</v>
      </c>
      <c r="B155" s="1365">
        <v>16230</v>
      </c>
      <c r="C155" s="1374" t="s">
        <v>214</v>
      </c>
      <c r="D155" s="1436" t="s">
        <v>215</v>
      </c>
      <c r="E155" s="1418" t="s">
        <v>851</v>
      </c>
      <c r="F155" s="1418"/>
      <c r="G155" s="1365" t="s">
        <v>1267</v>
      </c>
      <c r="H155" s="1370">
        <v>10</v>
      </c>
      <c r="I155" s="1440">
        <v>10015</v>
      </c>
      <c r="J155" s="1419" t="s">
        <v>1003</v>
      </c>
      <c r="K155" s="1440">
        <v>1500</v>
      </c>
      <c r="L155" s="1450" t="s">
        <v>68</v>
      </c>
      <c r="M155" s="1370" t="s">
        <v>217</v>
      </c>
      <c r="N155" s="1377"/>
      <c r="O155" s="912">
        <v>1</v>
      </c>
      <c r="P155" s="912"/>
    </row>
    <row r="156" spans="1:16" s="909" customFormat="1" ht="27.75" customHeight="1" x14ac:dyDescent="0.2">
      <c r="A156" s="1383">
        <v>6</v>
      </c>
      <c r="B156" s="1384">
        <v>16230</v>
      </c>
      <c r="C156" s="1435" t="s">
        <v>1429</v>
      </c>
      <c r="D156" s="1386" t="s">
        <v>1430</v>
      </c>
      <c r="E156" s="1386" t="s">
        <v>1431</v>
      </c>
      <c r="F156" s="1386"/>
      <c r="G156" s="1384" t="s">
        <v>1267</v>
      </c>
      <c r="H156" s="1388">
        <v>2</v>
      </c>
      <c r="I156" s="1633">
        <v>75000</v>
      </c>
      <c r="J156" s="1390" t="s">
        <v>1432</v>
      </c>
      <c r="K156" s="1633">
        <v>3000</v>
      </c>
      <c r="L156" s="1626" t="s">
        <v>173</v>
      </c>
      <c r="M156" s="1389">
        <v>2012</v>
      </c>
      <c r="N156" s="1637" t="s">
        <v>1401</v>
      </c>
      <c r="O156" s="912">
        <v>1</v>
      </c>
      <c r="P156" s="912"/>
    </row>
    <row r="157" spans="1:16" s="909" customFormat="1" ht="27.75" customHeight="1" x14ac:dyDescent="0.2">
      <c r="A157" s="1364"/>
      <c r="B157" s="1365"/>
      <c r="C157" s="1374"/>
      <c r="D157" s="1436"/>
      <c r="E157" s="1418"/>
      <c r="F157" s="1418"/>
      <c r="G157" s="1365"/>
      <c r="H157" s="1370"/>
      <c r="I157" s="1440"/>
      <c r="J157" s="1419"/>
      <c r="K157" s="1440"/>
      <c r="L157" s="1450"/>
      <c r="M157" s="1370"/>
      <c r="N157" s="1377"/>
      <c r="O157" s="912"/>
      <c r="P157" s="912"/>
    </row>
    <row r="158" spans="1:16" s="909" customFormat="1" ht="27.75" customHeight="1" x14ac:dyDescent="0.2">
      <c r="A158" s="1363"/>
      <c r="B158" s="1358">
        <v>18</v>
      </c>
      <c r="C158" s="1437" t="s">
        <v>416</v>
      </c>
      <c r="D158" s="1379"/>
      <c r="E158" s="1379"/>
      <c r="F158" s="1379"/>
      <c r="G158" s="1358"/>
      <c r="H158" s="1438">
        <f>H159</f>
        <v>15</v>
      </c>
      <c r="I158" s="1381">
        <f>+I159</f>
        <v>162146</v>
      </c>
      <c r="J158" s="1381"/>
      <c r="K158" s="1381">
        <f>+K159</f>
        <v>506800</v>
      </c>
      <c r="L158" s="1381"/>
      <c r="M158" s="1380"/>
      <c r="N158" s="1683"/>
      <c r="O158" s="912" t="s">
        <v>1874</v>
      </c>
      <c r="P158" s="912">
        <v>9</v>
      </c>
    </row>
    <row r="159" spans="1:16" s="909" customFormat="1" ht="27.75" customHeight="1" x14ac:dyDescent="0.2">
      <c r="A159" s="1363"/>
      <c r="B159" s="1358">
        <v>18111</v>
      </c>
      <c r="C159" s="1437" t="s">
        <v>1069</v>
      </c>
      <c r="D159" s="1379"/>
      <c r="E159" s="1379"/>
      <c r="F159" s="1379"/>
      <c r="G159" s="1358"/>
      <c r="H159" s="1438">
        <f>SUM(H160:H168)</f>
        <v>15</v>
      </c>
      <c r="I159" s="1573">
        <f>SUM(I160:I168)</f>
        <v>162146</v>
      </c>
      <c r="J159" s="1573"/>
      <c r="K159" s="1573">
        <f>SUM(K160:K168)</f>
        <v>506800</v>
      </c>
      <c r="L159" s="1380"/>
      <c r="M159" s="1380"/>
      <c r="N159" s="1683"/>
      <c r="O159" s="1890">
        <f>SUM(O160:O168)</f>
        <v>9</v>
      </c>
      <c r="P159" s="912"/>
    </row>
    <row r="160" spans="1:16" s="909" customFormat="1" ht="27.75" customHeight="1" x14ac:dyDescent="0.2">
      <c r="A160" s="1392">
        <v>1</v>
      </c>
      <c r="B160" s="1393">
        <v>18111</v>
      </c>
      <c r="C160" s="1584" t="s">
        <v>148</v>
      </c>
      <c r="D160" s="1584" t="s">
        <v>149</v>
      </c>
      <c r="E160" s="1395" t="s">
        <v>852</v>
      </c>
      <c r="F160" s="1395"/>
      <c r="G160" s="1393" t="s">
        <v>1267</v>
      </c>
      <c r="H160" s="1397">
        <v>2</v>
      </c>
      <c r="I160" s="1585">
        <v>46000</v>
      </c>
      <c r="J160" s="1399" t="s">
        <v>1004</v>
      </c>
      <c r="K160" s="1469">
        <v>1200</v>
      </c>
      <c r="L160" s="1397" t="s">
        <v>152</v>
      </c>
      <c r="M160" s="1397">
        <v>1988</v>
      </c>
      <c r="N160" s="1400"/>
      <c r="O160" s="912">
        <v>1</v>
      </c>
      <c r="P160" s="912"/>
    </row>
    <row r="161" spans="1:16" s="909" customFormat="1" ht="27.75" customHeight="1" x14ac:dyDescent="0.2">
      <c r="A161" s="1295">
        <v>2</v>
      </c>
      <c r="B161" s="1410">
        <v>18111</v>
      </c>
      <c r="C161" s="1441" t="s">
        <v>153</v>
      </c>
      <c r="D161" s="1441" t="s">
        <v>154</v>
      </c>
      <c r="E161" s="1412" t="s">
        <v>853</v>
      </c>
      <c r="F161" s="1412"/>
      <c r="G161" s="1410" t="s">
        <v>1267</v>
      </c>
      <c r="H161" s="1414">
        <v>2</v>
      </c>
      <c r="I161" s="1588">
        <v>16471</v>
      </c>
      <c r="J161" s="1416" t="s">
        <v>1004</v>
      </c>
      <c r="K161" s="1442">
        <v>1200</v>
      </c>
      <c r="L161" s="1414" t="s">
        <v>152</v>
      </c>
      <c r="M161" s="1414">
        <v>1991</v>
      </c>
      <c r="N161" s="1417"/>
      <c r="O161" s="912">
        <v>1</v>
      </c>
      <c r="P161" s="912"/>
    </row>
    <row r="162" spans="1:16" s="909" customFormat="1" ht="27.75" customHeight="1" x14ac:dyDescent="0.2">
      <c r="A162" s="1364">
        <v>3</v>
      </c>
      <c r="B162" s="1365">
        <v>18111</v>
      </c>
      <c r="C162" s="1436" t="s">
        <v>157</v>
      </c>
      <c r="D162" s="1436" t="s">
        <v>158</v>
      </c>
      <c r="E162" s="1418" t="s">
        <v>854</v>
      </c>
      <c r="F162" s="1418"/>
      <c r="G162" s="1365" t="s">
        <v>1267</v>
      </c>
      <c r="H162" s="1370">
        <v>1</v>
      </c>
      <c r="I162" s="1440">
        <v>3025</v>
      </c>
      <c r="J162" s="1419" t="s">
        <v>1005</v>
      </c>
      <c r="K162" s="1445">
        <v>30000</v>
      </c>
      <c r="L162" s="1370" t="s">
        <v>152</v>
      </c>
      <c r="M162" s="1370">
        <v>1988</v>
      </c>
      <c r="N162" s="1377"/>
      <c r="O162" s="912">
        <v>1</v>
      </c>
      <c r="P162" s="912"/>
    </row>
    <row r="163" spans="1:16" s="909" customFormat="1" ht="27.75" customHeight="1" x14ac:dyDescent="0.2">
      <c r="A163" s="1364">
        <v>4</v>
      </c>
      <c r="B163" s="1365">
        <v>18111</v>
      </c>
      <c r="C163" s="1436" t="s">
        <v>160</v>
      </c>
      <c r="D163" s="1436" t="s">
        <v>161</v>
      </c>
      <c r="E163" s="1418" t="s">
        <v>855</v>
      </c>
      <c r="F163" s="1418"/>
      <c r="G163" s="1365" t="s">
        <v>1267</v>
      </c>
      <c r="H163" s="1370">
        <v>1</v>
      </c>
      <c r="I163" s="1440">
        <v>3325</v>
      </c>
      <c r="J163" s="1419" t="s">
        <v>1005</v>
      </c>
      <c r="K163" s="1445">
        <v>3000</v>
      </c>
      <c r="L163" s="1370" t="s">
        <v>152</v>
      </c>
      <c r="M163" s="1370">
        <v>1988</v>
      </c>
      <c r="N163" s="1377"/>
      <c r="O163" s="912">
        <v>1</v>
      </c>
      <c r="P163" s="912"/>
    </row>
    <row r="164" spans="1:16" s="909" customFormat="1" ht="27.75" customHeight="1" x14ac:dyDescent="0.2">
      <c r="A164" s="1364">
        <v>5</v>
      </c>
      <c r="B164" s="1365">
        <v>18111</v>
      </c>
      <c r="C164" s="1436" t="s">
        <v>148</v>
      </c>
      <c r="D164" s="1436" t="s">
        <v>163</v>
      </c>
      <c r="E164" s="1418" t="s">
        <v>856</v>
      </c>
      <c r="F164" s="1418"/>
      <c r="G164" s="1365" t="s">
        <v>1267</v>
      </c>
      <c r="H164" s="1370">
        <v>3</v>
      </c>
      <c r="I164" s="1440">
        <v>11500</v>
      </c>
      <c r="J164" s="1419" t="s">
        <v>1005</v>
      </c>
      <c r="K164" s="1445">
        <v>1100</v>
      </c>
      <c r="L164" s="1370" t="s">
        <v>152</v>
      </c>
      <c r="M164" s="1370">
        <v>1989</v>
      </c>
      <c r="N164" s="1377"/>
      <c r="O164" s="912">
        <v>1</v>
      </c>
      <c r="P164" s="912"/>
    </row>
    <row r="165" spans="1:16" s="909" customFormat="1" ht="27.75" customHeight="1" x14ac:dyDescent="0.2">
      <c r="A165" s="1364">
        <v>6</v>
      </c>
      <c r="B165" s="1365">
        <v>18111</v>
      </c>
      <c r="C165" s="1436" t="s">
        <v>165</v>
      </c>
      <c r="D165" s="1436" t="s">
        <v>166</v>
      </c>
      <c r="E165" s="1418" t="s">
        <v>857</v>
      </c>
      <c r="F165" s="1418"/>
      <c r="G165" s="1365" t="s">
        <v>1267</v>
      </c>
      <c r="H165" s="1370">
        <v>1</v>
      </c>
      <c r="I165" s="1440">
        <v>3325</v>
      </c>
      <c r="J165" s="1419" t="s">
        <v>1005</v>
      </c>
      <c r="K165" s="1445">
        <v>3000</v>
      </c>
      <c r="L165" s="1370" t="s">
        <v>152</v>
      </c>
      <c r="M165" s="1370">
        <v>1989</v>
      </c>
      <c r="N165" s="1377"/>
      <c r="O165" s="912">
        <v>1</v>
      </c>
      <c r="P165" s="912"/>
    </row>
    <row r="166" spans="1:16" s="909" customFormat="1" ht="27.75" customHeight="1" x14ac:dyDescent="0.2">
      <c r="A166" s="1364">
        <v>7</v>
      </c>
      <c r="B166" s="1365">
        <v>18111</v>
      </c>
      <c r="C166" s="1436" t="s">
        <v>168</v>
      </c>
      <c r="D166" s="1436" t="s">
        <v>169</v>
      </c>
      <c r="E166" s="1418" t="s">
        <v>858</v>
      </c>
      <c r="F166" s="1418"/>
      <c r="G166" s="1365" t="s">
        <v>1267</v>
      </c>
      <c r="H166" s="1370">
        <v>1</v>
      </c>
      <c r="I166" s="1440">
        <v>3325</v>
      </c>
      <c r="J166" s="1419" t="s">
        <v>1005</v>
      </c>
      <c r="K166" s="1445">
        <v>3000</v>
      </c>
      <c r="L166" s="1370" t="s">
        <v>152</v>
      </c>
      <c r="M166" s="1370">
        <v>1989</v>
      </c>
      <c r="N166" s="1377"/>
      <c r="O166" s="912">
        <v>1</v>
      </c>
      <c r="P166" s="912"/>
    </row>
    <row r="167" spans="1:16" s="909" customFormat="1" ht="27.75" customHeight="1" x14ac:dyDescent="0.2">
      <c r="A167" s="1295">
        <v>8</v>
      </c>
      <c r="B167" s="1410">
        <v>18111</v>
      </c>
      <c r="C167" s="1412" t="s">
        <v>224</v>
      </c>
      <c r="D167" s="1412" t="s">
        <v>200</v>
      </c>
      <c r="E167" s="1412" t="s">
        <v>859</v>
      </c>
      <c r="F167" s="1412"/>
      <c r="G167" s="1410" t="s">
        <v>1267</v>
      </c>
      <c r="H167" s="1414">
        <v>2</v>
      </c>
      <c r="I167" s="1588">
        <v>61470</v>
      </c>
      <c r="J167" s="1416" t="s">
        <v>202</v>
      </c>
      <c r="K167" s="1442">
        <v>462000</v>
      </c>
      <c r="L167" s="1414" t="s">
        <v>152</v>
      </c>
      <c r="M167" s="1410">
        <v>2009</v>
      </c>
      <c r="N167" s="1417" t="s">
        <v>888</v>
      </c>
      <c r="O167" s="912">
        <v>1</v>
      </c>
      <c r="P167" s="912"/>
    </row>
    <row r="168" spans="1:16" s="909" customFormat="1" ht="27.75" customHeight="1" x14ac:dyDescent="0.2">
      <c r="A168" s="1364">
        <v>9</v>
      </c>
      <c r="B168" s="1365">
        <v>18111</v>
      </c>
      <c r="C168" s="1436" t="s">
        <v>153</v>
      </c>
      <c r="D168" s="1436" t="s">
        <v>154</v>
      </c>
      <c r="E168" s="1418" t="s">
        <v>860</v>
      </c>
      <c r="F168" s="1418"/>
      <c r="G168" s="1365" t="s">
        <v>1267</v>
      </c>
      <c r="H168" s="1370">
        <v>2</v>
      </c>
      <c r="I168" s="1440">
        <v>13705</v>
      </c>
      <c r="J168" s="1419" t="s">
        <v>1005</v>
      </c>
      <c r="K168" s="1445">
        <v>2300</v>
      </c>
      <c r="L168" s="1370" t="s">
        <v>152</v>
      </c>
      <c r="M168" s="1370">
        <v>1991</v>
      </c>
      <c r="N168" s="1377"/>
      <c r="O168" s="912">
        <v>1</v>
      </c>
      <c r="P168" s="912"/>
    </row>
    <row r="169" spans="1:16" s="909" customFormat="1" ht="27.75" customHeight="1" x14ac:dyDescent="0.2">
      <c r="A169" s="1364"/>
      <c r="B169" s="1365"/>
      <c r="C169" s="1436"/>
      <c r="D169" s="1436"/>
      <c r="E169" s="1418"/>
      <c r="F169" s="1418"/>
      <c r="G169" s="1365"/>
      <c r="H169" s="1370"/>
      <c r="I169" s="1440"/>
      <c r="J169" s="1419"/>
      <c r="K169" s="1445"/>
      <c r="L169" s="1370"/>
      <c r="M169" s="1370"/>
      <c r="N169" s="1377"/>
      <c r="O169" s="912"/>
      <c r="P169" s="912"/>
    </row>
    <row r="170" spans="1:16" s="909" customFormat="1" ht="27.75" customHeight="1" x14ac:dyDescent="0.2">
      <c r="A170" s="1364"/>
      <c r="B170" s="1893">
        <v>222</v>
      </c>
      <c r="C170" s="1894" t="s">
        <v>1880</v>
      </c>
      <c r="D170" s="1436"/>
      <c r="E170" s="1418"/>
      <c r="F170" s="1418"/>
      <c r="G170" s="1365"/>
      <c r="H170" s="1380">
        <f>H171</f>
        <v>7</v>
      </c>
      <c r="I170" s="1573">
        <f>I171</f>
        <v>95000</v>
      </c>
      <c r="J170" s="1573"/>
      <c r="K170" s="1573">
        <f>K171</f>
        <v>200</v>
      </c>
      <c r="L170" s="1370"/>
      <c r="M170" s="1370"/>
      <c r="N170" s="1377"/>
      <c r="O170" s="912"/>
      <c r="P170" s="912">
        <f>O171</f>
        <v>1</v>
      </c>
    </row>
    <row r="171" spans="1:16" s="909" customFormat="1" ht="27.75" customHeight="1" x14ac:dyDescent="0.2">
      <c r="A171" s="1364"/>
      <c r="B171" s="1893">
        <v>2223</v>
      </c>
      <c r="C171" s="1903" t="s">
        <v>1882</v>
      </c>
      <c r="D171" s="1436"/>
      <c r="E171" s="1418"/>
      <c r="F171" s="1418"/>
      <c r="G171" s="1365"/>
      <c r="H171" s="1370">
        <f>SUM(H172)</f>
        <v>7</v>
      </c>
      <c r="I171" s="1440">
        <f>SUM(I172)</f>
        <v>95000</v>
      </c>
      <c r="J171" s="1440"/>
      <c r="K171" s="1440">
        <f>SUM(K172)</f>
        <v>200</v>
      </c>
      <c r="L171" s="1370"/>
      <c r="M171" s="1370"/>
      <c r="N171" s="1377"/>
      <c r="O171" s="1904">
        <f>SUM(O172)</f>
        <v>1</v>
      </c>
      <c r="P171" s="912"/>
    </row>
    <row r="172" spans="1:16" s="909" customFormat="1" ht="27.75" customHeight="1" x14ac:dyDescent="0.2">
      <c r="A172" s="1364">
        <v>1</v>
      </c>
      <c r="B172" s="1365">
        <v>2223</v>
      </c>
      <c r="C172" s="1374" t="s">
        <v>1457</v>
      </c>
      <c r="D172" s="1418" t="s">
        <v>1458</v>
      </c>
      <c r="E172" s="1418" t="s">
        <v>1460</v>
      </c>
      <c r="F172" s="1418"/>
      <c r="G172" s="1365" t="s">
        <v>1267</v>
      </c>
      <c r="H172" s="1370">
        <v>7</v>
      </c>
      <c r="I172" s="1368">
        <v>95000</v>
      </c>
      <c r="J172" s="1419" t="s">
        <v>1459</v>
      </c>
      <c r="K172" s="1440">
        <v>200</v>
      </c>
      <c r="L172" s="1450" t="s">
        <v>173</v>
      </c>
      <c r="M172" s="1370">
        <v>2013</v>
      </c>
      <c r="N172" s="1377" t="s">
        <v>1401</v>
      </c>
      <c r="O172" s="912">
        <v>1</v>
      </c>
      <c r="P172" s="912"/>
    </row>
    <row r="173" spans="1:16" s="909" customFormat="1" ht="27.75" customHeight="1" x14ac:dyDescent="0.2">
      <c r="A173" s="1364"/>
      <c r="B173" s="1365"/>
      <c r="C173" s="1436"/>
      <c r="D173" s="1436"/>
      <c r="E173" s="1418"/>
      <c r="F173" s="1418"/>
      <c r="G173" s="1365"/>
      <c r="H173" s="1370"/>
      <c r="I173" s="1440"/>
      <c r="J173" s="1419"/>
      <c r="K173" s="1445"/>
      <c r="L173" s="1370"/>
      <c r="M173" s="1370"/>
      <c r="N173" s="1377"/>
      <c r="O173" s="912"/>
      <c r="P173" s="912"/>
    </row>
    <row r="174" spans="1:16" s="908" customFormat="1" ht="27.75" customHeight="1" x14ac:dyDescent="0.2">
      <c r="A174" s="1363"/>
      <c r="B174" s="1358">
        <v>23</v>
      </c>
      <c r="C174" s="1733" t="s">
        <v>1490</v>
      </c>
      <c r="D174" s="1694"/>
      <c r="E174" s="1695"/>
      <c r="F174" s="1695"/>
      <c r="G174" s="1358"/>
      <c r="H174" s="1380">
        <f>H175</f>
        <v>8</v>
      </c>
      <c r="I174" s="1573">
        <f>I175</f>
        <v>47220</v>
      </c>
      <c r="J174" s="1573"/>
      <c r="K174" s="1573" t="str">
        <f>K175</f>
        <v>-</v>
      </c>
      <c r="L174" s="1380"/>
      <c r="M174" s="1380"/>
      <c r="N174" s="1683"/>
      <c r="O174" s="918" t="s">
        <v>1875</v>
      </c>
      <c r="P174" s="918">
        <v>1</v>
      </c>
    </row>
    <row r="175" spans="1:16" s="909" customFormat="1" ht="27.75" customHeight="1" x14ac:dyDescent="0.2">
      <c r="A175" s="1364"/>
      <c r="B175" s="1358">
        <v>23951</v>
      </c>
      <c r="C175" s="1733" t="s">
        <v>1491</v>
      </c>
      <c r="D175" s="1696"/>
      <c r="E175" s="1418"/>
      <c r="F175" s="1418"/>
      <c r="G175" s="1365"/>
      <c r="H175" s="1370">
        <f>H176</f>
        <v>8</v>
      </c>
      <c r="I175" s="1440">
        <f>I176</f>
        <v>47220</v>
      </c>
      <c r="J175" s="1440"/>
      <c r="K175" s="1440" t="str">
        <f>K176</f>
        <v>-</v>
      </c>
      <c r="L175" s="1370"/>
      <c r="M175" s="1370"/>
      <c r="N175" s="1377"/>
      <c r="O175" s="1890">
        <f>SUM(O176:O177)</f>
        <v>1</v>
      </c>
      <c r="P175" s="912"/>
    </row>
    <row r="176" spans="1:16" s="909" customFormat="1" ht="27.75" customHeight="1" x14ac:dyDescent="0.2">
      <c r="A176" s="1364"/>
      <c r="B176" s="1365">
        <v>23951</v>
      </c>
      <c r="C176" s="1384" t="s">
        <v>1492</v>
      </c>
      <c r="D176" s="1435" t="s">
        <v>1493</v>
      </c>
      <c r="E176" s="1386" t="s">
        <v>1494</v>
      </c>
      <c r="F176" s="1386"/>
      <c r="G176" s="1384" t="s">
        <v>1267</v>
      </c>
      <c r="H176" s="1388">
        <v>8</v>
      </c>
      <c r="I176" s="1389">
        <v>47220</v>
      </c>
      <c r="J176" s="1390" t="s">
        <v>1495</v>
      </c>
      <c r="K176" s="1368" t="s">
        <v>69</v>
      </c>
      <c r="L176" s="1368" t="s">
        <v>69</v>
      </c>
      <c r="M176" s="1370">
        <v>2013</v>
      </c>
      <c r="N176" s="1377" t="s">
        <v>1401</v>
      </c>
      <c r="O176" s="912">
        <v>1</v>
      </c>
      <c r="P176" s="912"/>
    </row>
    <row r="177" spans="1:16" s="909" customFormat="1" ht="27.75" customHeight="1" x14ac:dyDescent="0.2">
      <c r="A177" s="1364"/>
      <c r="B177" s="1365"/>
      <c r="C177" s="1436"/>
      <c r="D177" s="1436"/>
      <c r="E177" s="1418"/>
      <c r="F177" s="1418"/>
      <c r="G177" s="1365"/>
      <c r="H177" s="1370"/>
      <c r="I177" s="1440"/>
      <c r="J177" s="1419"/>
      <c r="K177" s="1445"/>
      <c r="L177" s="1370"/>
      <c r="M177" s="1370"/>
      <c r="N177" s="1377"/>
      <c r="O177" s="912"/>
      <c r="P177" s="912"/>
    </row>
    <row r="178" spans="1:16" s="909" customFormat="1" ht="27.75" customHeight="1" x14ac:dyDescent="0.2">
      <c r="A178" s="1364"/>
      <c r="B178" s="1358">
        <v>25</v>
      </c>
      <c r="C178" s="1731" t="s">
        <v>973</v>
      </c>
      <c r="D178" s="1674"/>
      <c r="E178" s="1675"/>
      <c r="F178" s="1675"/>
      <c r="G178" s="1365"/>
      <c r="H178" s="1380">
        <f>H179</f>
        <v>19</v>
      </c>
      <c r="I178" s="1381">
        <f>I179</f>
        <v>1298259</v>
      </c>
      <c r="J178" s="1381"/>
      <c r="K178" s="1381">
        <f>K179</f>
        <v>6120</v>
      </c>
      <c r="L178" s="1450"/>
      <c r="M178" s="1370"/>
      <c r="N178" s="1377"/>
      <c r="O178" s="912" t="s">
        <v>1876</v>
      </c>
      <c r="P178" s="912">
        <f>O179</f>
        <v>7</v>
      </c>
    </row>
    <row r="179" spans="1:16" s="908" customFormat="1" ht="27.75" customHeight="1" x14ac:dyDescent="0.2">
      <c r="A179" s="1363"/>
      <c r="B179" s="1358">
        <v>25111</v>
      </c>
      <c r="C179" s="1359" t="s">
        <v>974</v>
      </c>
      <c r="D179" s="1683"/>
      <c r="E179" s="1683"/>
      <c r="F179" s="1683"/>
      <c r="G179" s="1358"/>
      <c r="H179" s="1380">
        <f>SUM(H180:H186)</f>
        <v>19</v>
      </c>
      <c r="I179" s="1381">
        <f>SUM(I180:I186)</f>
        <v>1298259</v>
      </c>
      <c r="J179" s="1381"/>
      <c r="K179" s="1381">
        <f>SUM(K180:K186)</f>
        <v>6120</v>
      </c>
      <c r="L179" s="1464"/>
      <c r="M179" s="1380"/>
      <c r="N179" s="1683"/>
      <c r="O179" s="1891">
        <f>SUM(O180:O186)</f>
        <v>7</v>
      </c>
      <c r="P179" s="918"/>
    </row>
    <row r="180" spans="1:16" s="909" customFormat="1" ht="27.75" customHeight="1" x14ac:dyDescent="0.2">
      <c r="A180" s="1392">
        <v>1</v>
      </c>
      <c r="B180" s="1393">
        <v>25111</v>
      </c>
      <c r="C180" s="1400" t="s">
        <v>1402</v>
      </c>
      <c r="D180" s="1399" t="s">
        <v>1403</v>
      </c>
      <c r="E180" s="1399" t="s">
        <v>1137</v>
      </c>
      <c r="F180" s="1399"/>
      <c r="G180" s="1393" t="s">
        <v>1267</v>
      </c>
      <c r="H180" s="1397">
        <v>2</v>
      </c>
      <c r="I180" s="1398">
        <v>75000</v>
      </c>
      <c r="J180" s="1399" t="s">
        <v>977</v>
      </c>
      <c r="K180" s="1398" t="s">
        <v>69</v>
      </c>
      <c r="L180" s="1398" t="s">
        <v>69</v>
      </c>
      <c r="M180" s="1397">
        <v>2012</v>
      </c>
      <c r="N180" s="1400" t="s">
        <v>1401</v>
      </c>
      <c r="O180" s="912">
        <v>1</v>
      </c>
      <c r="P180" s="912"/>
    </row>
    <row r="181" spans="1:16" s="909" customFormat="1" ht="33.75" customHeight="1" x14ac:dyDescent="0.2">
      <c r="A181" s="1295">
        <v>2</v>
      </c>
      <c r="B181" s="1410">
        <v>25111</v>
      </c>
      <c r="C181" s="1417" t="s">
        <v>1409</v>
      </c>
      <c r="D181" s="1416" t="s">
        <v>1410</v>
      </c>
      <c r="E181" s="1416" t="s">
        <v>1411</v>
      </c>
      <c r="F181" s="1416"/>
      <c r="G181" s="1410" t="s">
        <v>1267</v>
      </c>
      <c r="H181" s="1414">
        <v>2</v>
      </c>
      <c r="I181" s="1415">
        <v>32525</v>
      </c>
      <c r="J181" s="1416" t="s">
        <v>1412</v>
      </c>
      <c r="K181" s="1415">
        <v>70</v>
      </c>
      <c r="L181" s="1462" t="s">
        <v>173</v>
      </c>
      <c r="M181" s="1414">
        <v>2012</v>
      </c>
      <c r="N181" s="1417" t="s">
        <v>1401</v>
      </c>
      <c r="O181" s="912">
        <v>1</v>
      </c>
      <c r="P181" s="912"/>
    </row>
    <row r="182" spans="1:16" s="909" customFormat="1" ht="31.5" customHeight="1" x14ac:dyDescent="0.2">
      <c r="A182" s="1364">
        <v>3</v>
      </c>
      <c r="B182" s="1365">
        <v>25111</v>
      </c>
      <c r="C182" s="1377" t="s">
        <v>1413</v>
      </c>
      <c r="D182" s="1419" t="s">
        <v>1414</v>
      </c>
      <c r="E182" s="1419" t="s">
        <v>1415</v>
      </c>
      <c r="F182" s="1419"/>
      <c r="G182" s="1365" t="s">
        <v>1267</v>
      </c>
      <c r="H182" s="1370">
        <v>2</v>
      </c>
      <c r="I182" s="1368">
        <v>184650</v>
      </c>
      <c r="J182" s="1419" t="s">
        <v>1416</v>
      </c>
      <c r="K182" s="1368">
        <v>300</v>
      </c>
      <c r="L182" s="1376" t="s">
        <v>185</v>
      </c>
      <c r="M182" s="1370">
        <v>2012</v>
      </c>
      <c r="N182" s="1377" t="s">
        <v>1401</v>
      </c>
      <c r="O182" s="912">
        <v>1</v>
      </c>
      <c r="P182" s="912"/>
    </row>
    <row r="183" spans="1:16" s="909" customFormat="1" ht="27.75" customHeight="1" x14ac:dyDescent="0.2">
      <c r="A183" s="1364">
        <v>4</v>
      </c>
      <c r="B183" s="1365">
        <v>25111</v>
      </c>
      <c r="C183" s="1377" t="s">
        <v>1417</v>
      </c>
      <c r="D183" s="1419" t="s">
        <v>1418</v>
      </c>
      <c r="E183" s="1419" t="s">
        <v>1419</v>
      </c>
      <c r="F183" s="1419"/>
      <c r="G183" s="1365" t="s">
        <v>1267</v>
      </c>
      <c r="H183" s="1370">
        <v>2</v>
      </c>
      <c r="I183" s="1368">
        <v>16084</v>
      </c>
      <c r="J183" s="1419" t="s">
        <v>1420</v>
      </c>
      <c r="K183" s="1368">
        <v>150</v>
      </c>
      <c r="L183" s="1376" t="s">
        <v>173</v>
      </c>
      <c r="M183" s="1370">
        <v>2012</v>
      </c>
      <c r="N183" s="1377" t="s">
        <v>1401</v>
      </c>
      <c r="O183" s="912">
        <v>1</v>
      </c>
      <c r="P183" s="912"/>
    </row>
    <row r="184" spans="1:16" s="909" customFormat="1" ht="32.25" customHeight="1" x14ac:dyDescent="0.2">
      <c r="A184" s="1364">
        <v>5</v>
      </c>
      <c r="B184" s="1365">
        <v>25111</v>
      </c>
      <c r="C184" s="1621" t="s">
        <v>69</v>
      </c>
      <c r="D184" s="1419" t="s">
        <v>1426</v>
      </c>
      <c r="E184" s="1419" t="s">
        <v>1427</v>
      </c>
      <c r="F184" s="1419"/>
      <c r="G184" s="1365" t="s">
        <v>1267</v>
      </c>
      <c r="H184" s="1370">
        <v>2</v>
      </c>
      <c r="I184" s="1368">
        <v>95000</v>
      </c>
      <c r="J184" s="1419" t="s">
        <v>1428</v>
      </c>
      <c r="K184" s="1368">
        <v>100</v>
      </c>
      <c r="L184" s="1376" t="s">
        <v>173</v>
      </c>
      <c r="M184" s="1370">
        <v>2012</v>
      </c>
      <c r="N184" s="1377" t="s">
        <v>1401</v>
      </c>
      <c r="O184" s="912">
        <v>1</v>
      </c>
      <c r="P184" s="912"/>
    </row>
    <row r="185" spans="1:16" s="909" customFormat="1" ht="27.75" customHeight="1" x14ac:dyDescent="0.2">
      <c r="A185" s="1364">
        <v>6</v>
      </c>
      <c r="B185" s="1365">
        <v>25111</v>
      </c>
      <c r="C185" s="1377" t="s">
        <v>1464</v>
      </c>
      <c r="D185" s="1419" t="s">
        <v>1463</v>
      </c>
      <c r="E185" s="1419" t="s">
        <v>1462</v>
      </c>
      <c r="F185" s="1419"/>
      <c r="G185" s="1365" t="s">
        <v>1267</v>
      </c>
      <c r="H185" s="1370">
        <v>6</v>
      </c>
      <c r="I185" s="1368">
        <v>95000</v>
      </c>
      <c r="J185" s="1419" t="s">
        <v>1461</v>
      </c>
      <c r="K185" s="1368">
        <v>500</v>
      </c>
      <c r="L185" s="1376" t="s">
        <v>173</v>
      </c>
      <c r="M185" s="1370">
        <v>2013</v>
      </c>
      <c r="N185" s="1377" t="s">
        <v>1401</v>
      </c>
      <c r="O185" s="912">
        <v>1</v>
      </c>
      <c r="P185" s="912"/>
    </row>
    <row r="186" spans="1:16" s="909" customFormat="1" ht="27.75" customHeight="1" x14ac:dyDescent="0.2">
      <c r="A186" s="1364">
        <v>7</v>
      </c>
      <c r="B186" s="1365">
        <v>25111</v>
      </c>
      <c r="C186" s="1418" t="s">
        <v>1739</v>
      </c>
      <c r="D186" s="1418" t="s">
        <v>1741</v>
      </c>
      <c r="E186" s="1418" t="s">
        <v>1740</v>
      </c>
      <c r="F186" s="1418">
        <v>8125652909</v>
      </c>
      <c r="G186" s="1365" t="s">
        <v>543</v>
      </c>
      <c r="H186" s="1370">
        <v>3</v>
      </c>
      <c r="I186" s="1440">
        <v>800000</v>
      </c>
      <c r="J186" s="1419" t="s">
        <v>1742</v>
      </c>
      <c r="K186" s="1445">
        <v>5000</v>
      </c>
      <c r="L186" s="1450" t="s">
        <v>173</v>
      </c>
      <c r="M186" s="1370">
        <v>2018</v>
      </c>
      <c r="N186" s="1377" t="s">
        <v>1743</v>
      </c>
      <c r="O186" s="912">
        <v>1</v>
      </c>
      <c r="P186" s="912"/>
    </row>
    <row r="187" spans="1:16" s="909" customFormat="1" ht="27.75" customHeight="1" x14ac:dyDescent="0.2">
      <c r="A187" s="1364"/>
      <c r="B187" s="1365"/>
      <c r="C187" s="1787"/>
      <c r="D187" s="1788"/>
      <c r="E187" s="1789"/>
      <c r="F187" s="1789"/>
      <c r="G187" s="1365"/>
      <c r="H187" s="1370"/>
      <c r="I187" s="1440"/>
      <c r="J187" s="1419"/>
      <c r="K187" s="1445"/>
      <c r="L187" s="1370"/>
      <c r="M187" s="1370"/>
      <c r="N187" s="1377"/>
      <c r="O187" s="912"/>
      <c r="P187" s="912"/>
    </row>
    <row r="188" spans="1:16" s="908" customFormat="1" ht="27.75" customHeight="1" x14ac:dyDescent="0.2">
      <c r="A188" s="1363"/>
      <c r="B188" s="1358">
        <v>29</v>
      </c>
      <c r="C188" s="1731" t="s">
        <v>1394</v>
      </c>
      <c r="D188" s="1674"/>
      <c r="E188" s="1675"/>
      <c r="F188" s="1675"/>
      <c r="G188" s="1358"/>
      <c r="H188" s="1380">
        <f>H189</f>
        <v>2</v>
      </c>
      <c r="I188" s="1381">
        <f>I189</f>
        <v>100000</v>
      </c>
      <c r="J188" s="1381">
        <f>J189</f>
        <v>0</v>
      </c>
      <c r="K188" s="1381">
        <f>K189</f>
        <v>150</v>
      </c>
      <c r="L188" s="1380"/>
      <c r="M188" s="1380"/>
      <c r="N188" s="1683"/>
      <c r="O188" s="918"/>
      <c r="P188" s="918">
        <f>O189</f>
        <v>1</v>
      </c>
    </row>
    <row r="189" spans="1:16" s="909" customFormat="1" ht="27.75" customHeight="1" x14ac:dyDescent="0.2">
      <c r="A189" s="1364"/>
      <c r="B189" s="1358">
        <v>29300</v>
      </c>
      <c r="C189" s="1731" t="s">
        <v>1395</v>
      </c>
      <c r="D189" s="1674"/>
      <c r="E189" s="1675"/>
      <c r="F189" s="1675"/>
      <c r="G189" s="1365"/>
      <c r="H189" s="1380">
        <f>H190</f>
        <v>2</v>
      </c>
      <c r="I189" s="1381">
        <f>I190</f>
        <v>100000</v>
      </c>
      <c r="J189" s="1381"/>
      <c r="K189" s="1381">
        <f>K190</f>
        <v>150</v>
      </c>
      <c r="L189" s="1368"/>
      <c r="M189" s="1370"/>
      <c r="N189" s="1377"/>
      <c r="O189" s="1890">
        <f>SUM(O190:O191)</f>
        <v>1</v>
      </c>
      <c r="P189" s="912"/>
    </row>
    <row r="190" spans="1:16" s="909" customFormat="1" ht="27.75" customHeight="1" x14ac:dyDescent="0.2">
      <c r="A190" s="1364">
        <v>1</v>
      </c>
      <c r="B190" s="1365">
        <v>29300</v>
      </c>
      <c r="C190" s="1377" t="s">
        <v>1396</v>
      </c>
      <c r="D190" s="1419" t="s">
        <v>1397</v>
      </c>
      <c r="E190" s="1419" t="s">
        <v>1398</v>
      </c>
      <c r="F190" s="1419"/>
      <c r="G190" s="1365" t="s">
        <v>1267</v>
      </c>
      <c r="H190" s="1370">
        <v>2</v>
      </c>
      <c r="I190" s="1368">
        <v>100000</v>
      </c>
      <c r="J190" s="1419" t="s">
        <v>1399</v>
      </c>
      <c r="K190" s="1368">
        <v>150</v>
      </c>
      <c r="L190" s="1376" t="s">
        <v>1400</v>
      </c>
      <c r="M190" s="1370">
        <v>2012</v>
      </c>
      <c r="N190" s="1377" t="s">
        <v>1401</v>
      </c>
      <c r="O190" s="912">
        <v>1</v>
      </c>
      <c r="P190" s="912"/>
    </row>
    <row r="191" spans="1:16" s="909" customFormat="1" ht="27.75" customHeight="1" x14ac:dyDescent="0.2">
      <c r="A191" s="1364"/>
      <c r="B191" s="1365"/>
      <c r="C191" s="1377"/>
      <c r="D191" s="1419"/>
      <c r="E191" s="1419"/>
      <c r="F191" s="1419"/>
      <c r="G191" s="1365"/>
      <c r="H191" s="1370"/>
      <c r="I191" s="1368"/>
      <c r="J191" s="1419"/>
      <c r="K191" s="1368"/>
      <c r="L191" s="1376"/>
      <c r="M191" s="1370"/>
      <c r="N191" s="1377"/>
      <c r="O191" s="912"/>
      <c r="P191" s="912"/>
    </row>
    <row r="192" spans="1:16" s="909" customFormat="1" ht="27.75" customHeight="1" x14ac:dyDescent="0.2">
      <c r="A192" s="1364"/>
      <c r="B192" s="1726">
        <v>30</v>
      </c>
      <c r="C192" s="1731" t="s">
        <v>1455</v>
      </c>
      <c r="D192" s="1674"/>
      <c r="E192" s="1675"/>
      <c r="F192" s="1675"/>
      <c r="G192" s="1365"/>
      <c r="H192" s="1380">
        <f>H193</f>
        <v>0</v>
      </c>
      <c r="I192" s="1361">
        <f>I193</f>
        <v>0</v>
      </c>
      <c r="J192" s="1419"/>
      <c r="K192" s="1440"/>
      <c r="L192" s="1450"/>
      <c r="M192" s="1370"/>
      <c r="N192" s="1377"/>
      <c r="O192" s="912"/>
      <c r="P192" s="912">
        <f>O193</f>
        <v>0</v>
      </c>
    </row>
    <row r="193" spans="1:16" s="909" customFormat="1" ht="27.75" customHeight="1" x14ac:dyDescent="0.2">
      <c r="A193" s="1364"/>
      <c r="B193" s="1358">
        <v>30111</v>
      </c>
      <c r="C193" s="1731" t="s">
        <v>1456</v>
      </c>
      <c r="D193" s="1675"/>
      <c r="E193" s="1418"/>
      <c r="F193" s="1418"/>
      <c r="G193" s="1365"/>
      <c r="H193" s="1380">
        <v>0</v>
      </c>
      <c r="I193" s="1381">
        <v>0</v>
      </c>
      <c r="J193" s="1419"/>
      <c r="K193" s="1440"/>
      <c r="L193" s="1450"/>
      <c r="M193" s="1370"/>
      <c r="N193" s="1377"/>
      <c r="O193" s="1890">
        <f>SUM(O194:O194)</f>
        <v>0</v>
      </c>
      <c r="P193" s="912"/>
    </row>
    <row r="194" spans="1:16" s="909" customFormat="1" ht="27.75" customHeight="1" x14ac:dyDescent="0.2">
      <c r="A194" s="1363"/>
      <c r="B194" s="1358"/>
      <c r="C194" s="1563"/>
      <c r="D194" s="1379"/>
      <c r="E194" s="1379"/>
      <c r="F194" s="1379"/>
      <c r="G194" s="1358"/>
      <c r="H194" s="1381"/>
      <c r="I194" s="1381"/>
      <c r="J194" s="1463"/>
      <c r="K194" s="1638"/>
      <c r="L194" s="1464"/>
      <c r="M194" s="1380"/>
      <c r="N194" s="1683"/>
      <c r="O194" s="912"/>
      <c r="P194" s="912"/>
    </row>
    <row r="195" spans="1:16" s="909" customFormat="1" ht="27.75" customHeight="1" x14ac:dyDescent="0.2">
      <c r="A195" s="1363"/>
      <c r="B195" s="1358">
        <v>31</v>
      </c>
      <c r="C195" s="1359" t="s">
        <v>412</v>
      </c>
      <c r="D195" s="1379"/>
      <c r="E195" s="1379"/>
      <c r="F195" s="1379"/>
      <c r="G195" s="1358"/>
      <c r="H195" s="1438">
        <f>+H196</f>
        <v>26</v>
      </c>
      <c r="I195" s="1381">
        <f>+I196</f>
        <v>42428</v>
      </c>
      <c r="J195" s="1381"/>
      <c r="K195" s="1381">
        <f>+K196</f>
        <v>2320</v>
      </c>
      <c r="L195" s="1464"/>
      <c r="M195" s="1380"/>
      <c r="N195" s="1683"/>
      <c r="O195" s="912"/>
      <c r="P195" s="912">
        <f>O196</f>
        <v>6</v>
      </c>
    </row>
    <row r="196" spans="1:16" s="909" customFormat="1" ht="27.75" customHeight="1" x14ac:dyDescent="0.2">
      <c r="A196" s="1363"/>
      <c r="B196" s="1358">
        <v>31001</v>
      </c>
      <c r="C196" s="1437" t="s">
        <v>1073</v>
      </c>
      <c r="D196" s="1379"/>
      <c r="E196" s="1379"/>
      <c r="F196" s="1379"/>
      <c r="G196" s="1358"/>
      <c r="H196" s="1380">
        <f>SUM(H197:H201)</f>
        <v>26</v>
      </c>
      <c r="I196" s="1381">
        <f>SUM(I197:I201)</f>
        <v>42428</v>
      </c>
      <c r="J196" s="1381"/>
      <c r="K196" s="1381">
        <f>SUM(K197:K201)</f>
        <v>2320</v>
      </c>
      <c r="L196" s="1380"/>
      <c r="M196" s="1380"/>
      <c r="N196" s="1683"/>
      <c r="O196" s="1890">
        <f>SUM(O197:O203)</f>
        <v>6</v>
      </c>
      <c r="P196" s="912"/>
    </row>
    <row r="197" spans="1:16" s="909" customFormat="1" ht="27.75" customHeight="1" x14ac:dyDescent="0.2">
      <c r="A197" s="1392">
        <v>1</v>
      </c>
      <c r="B197" s="1393">
        <v>31001</v>
      </c>
      <c r="C197" s="1613" t="s">
        <v>119</v>
      </c>
      <c r="D197" s="1584" t="s">
        <v>120</v>
      </c>
      <c r="E197" s="1395" t="s">
        <v>863</v>
      </c>
      <c r="F197" s="1395"/>
      <c r="G197" s="1393" t="s">
        <v>1267</v>
      </c>
      <c r="H197" s="1397">
        <v>4</v>
      </c>
      <c r="I197" s="1585">
        <v>6500</v>
      </c>
      <c r="J197" s="1399" t="s">
        <v>1017</v>
      </c>
      <c r="K197" s="1469">
        <v>280</v>
      </c>
      <c r="L197" s="1397" t="s">
        <v>68</v>
      </c>
      <c r="M197" s="1397" t="s">
        <v>31</v>
      </c>
      <c r="N197" s="1400"/>
      <c r="O197" s="912">
        <v>1</v>
      </c>
      <c r="P197" s="912"/>
    </row>
    <row r="198" spans="1:16" s="909" customFormat="1" ht="27.75" customHeight="1" x14ac:dyDescent="0.2">
      <c r="A198" s="1295">
        <v>2</v>
      </c>
      <c r="B198" s="1410">
        <v>31001</v>
      </c>
      <c r="C198" s="1412" t="s">
        <v>122</v>
      </c>
      <c r="D198" s="1441" t="s">
        <v>123</v>
      </c>
      <c r="E198" s="1412" t="s">
        <v>864</v>
      </c>
      <c r="F198" s="1412"/>
      <c r="G198" s="1410" t="s">
        <v>1267</v>
      </c>
      <c r="H198" s="1414">
        <v>4</v>
      </c>
      <c r="I198" s="1588">
        <v>8893</v>
      </c>
      <c r="J198" s="1416" t="s">
        <v>1017</v>
      </c>
      <c r="K198" s="1442">
        <v>240</v>
      </c>
      <c r="L198" s="1414" t="s">
        <v>68</v>
      </c>
      <c r="M198" s="1414" t="s">
        <v>31</v>
      </c>
      <c r="N198" s="1417"/>
      <c r="O198" s="912">
        <v>1</v>
      </c>
      <c r="P198" s="912"/>
    </row>
    <row r="199" spans="1:16" s="909" customFormat="1" ht="27.75" customHeight="1" x14ac:dyDescent="0.2">
      <c r="A199" s="1364">
        <v>3</v>
      </c>
      <c r="B199" s="1365">
        <v>31001</v>
      </c>
      <c r="C199" s="1374" t="s">
        <v>125</v>
      </c>
      <c r="D199" s="1436" t="s">
        <v>126</v>
      </c>
      <c r="E199" s="1418" t="s">
        <v>865</v>
      </c>
      <c r="F199" s="1418"/>
      <c r="G199" s="1365" t="s">
        <v>1267</v>
      </c>
      <c r="H199" s="1370">
        <v>5</v>
      </c>
      <c r="I199" s="1440">
        <v>2350</v>
      </c>
      <c r="J199" s="1419" t="s">
        <v>1017</v>
      </c>
      <c r="K199" s="1445">
        <v>1000</v>
      </c>
      <c r="L199" s="1370" t="s">
        <v>128</v>
      </c>
      <c r="M199" s="1370" t="s">
        <v>85</v>
      </c>
      <c r="N199" s="1377"/>
      <c r="O199" s="912">
        <v>1</v>
      </c>
      <c r="P199" s="912"/>
    </row>
    <row r="200" spans="1:16" s="909" customFormat="1" ht="30" customHeight="1" x14ac:dyDescent="0.2">
      <c r="A200" s="1364">
        <v>4</v>
      </c>
      <c r="B200" s="1365">
        <v>31001</v>
      </c>
      <c r="C200" s="1436" t="s">
        <v>130</v>
      </c>
      <c r="D200" s="1436" t="s">
        <v>69</v>
      </c>
      <c r="E200" s="1418" t="s">
        <v>866</v>
      </c>
      <c r="F200" s="1418"/>
      <c r="G200" s="1365" t="s">
        <v>1267</v>
      </c>
      <c r="H200" s="1370">
        <v>10</v>
      </c>
      <c r="I200" s="1440">
        <v>22435</v>
      </c>
      <c r="J200" s="1419" t="s">
        <v>1019</v>
      </c>
      <c r="K200" s="1445">
        <v>650</v>
      </c>
      <c r="L200" s="1370" t="s">
        <v>68</v>
      </c>
      <c r="M200" s="1370" t="s">
        <v>59</v>
      </c>
      <c r="N200" s="1377"/>
      <c r="O200" s="912">
        <v>1</v>
      </c>
      <c r="P200" s="912"/>
    </row>
    <row r="201" spans="1:16" s="909" customFormat="1" ht="30.75" customHeight="1" x14ac:dyDescent="0.2">
      <c r="A201" s="1364">
        <v>5</v>
      </c>
      <c r="B201" s="1365">
        <v>31001</v>
      </c>
      <c r="C201" s="1374" t="s">
        <v>131</v>
      </c>
      <c r="D201" s="1436" t="s">
        <v>132</v>
      </c>
      <c r="E201" s="1418" t="s">
        <v>867</v>
      </c>
      <c r="F201" s="1418"/>
      <c r="G201" s="1365" t="s">
        <v>1267</v>
      </c>
      <c r="H201" s="1370">
        <v>3</v>
      </c>
      <c r="I201" s="1440">
        <v>2250</v>
      </c>
      <c r="J201" s="1419" t="s">
        <v>1019</v>
      </c>
      <c r="K201" s="1445">
        <v>150</v>
      </c>
      <c r="L201" s="1370" t="s">
        <v>70</v>
      </c>
      <c r="M201" s="1370" t="s">
        <v>50</v>
      </c>
      <c r="N201" s="1377"/>
      <c r="O201" s="912">
        <v>1</v>
      </c>
      <c r="P201" s="912"/>
    </row>
    <row r="202" spans="1:16" s="909" customFormat="1" ht="27.75" customHeight="1" x14ac:dyDescent="0.2">
      <c r="A202" s="1364">
        <v>6</v>
      </c>
      <c r="B202" s="1365">
        <v>31001</v>
      </c>
      <c r="C202" s="1374" t="s">
        <v>1708</v>
      </c>
      <c r="D202" s="1418" t="s">
        <v>1709</v>
      </c>
      <c r="E202" s="1418" t="s">
        <v>1710</v>
      </c>
      <c r="F202" s="1418"/>
      <c r="G202" s="1365" t="s">
        <v>1267</v>
      </c>
      <c r="H202" s="1370"/>
      <c r="I202" s="1440"/>
      <c r="J202" s="1419"/>
      <c r="K202" s="1445"/>
      <c r="L202" s="1370"/>
      <c r="M202" s="1370"/>
      <c r="N202" s="1377"/>
      <c r="O202" s="912">
        <v>1</v>
      </c>
      <c r="P202" s="912"/>
    </row>
    <row r="203" spans="1:16" s="909" customFormat="1" ht="27.75" customHeight="1" x14ac:dyDescent="0.2">
      <c r="A203" s="1364"/>
      <c r="B203" s="1365"/>
      <c r="C203" s="1372"/>
      <c r="D203" s="1466"/>
      <c r="E203" s="1472"/>
      <c r="F203" s="1472"/>
      <c r="G203" s="1439"/>
      <c r="H203" s="1439"/>
      <c r="I203" s="1368"/>
      <c r="J203" s="1419"/>
      <c r="K203" s="1445"/>
      <c r="L203" s="1450"/>
      <c r="M203" s="1370"/>
      <c r="N203" s="1377"/>
      <c r="O203" s="912"/>
      <c r="P203" s="912"/>
    </row>
    <row r="204" spans="1:16" s="909" customFormat="1" ht="27.75" customHeight="1" x14ac:dyDescent="0.2">
      <c r="A204" s="1424"/>
      <c r="B204" s="1424">
        <v>32</v>
      </c>
      <c r="C204" s="1480" t="s">
        <v>413</v>
      </c>
      <c r="D204" s="1481"/>
      <c r="E204" s="1481"/>
      <c r="F204" s="1481"/>
      <c r="G204" s="1424"/>
      <c r="H204" s="1576">
        <f>+H205+H208</f>
        <v>22</v>
      </c>
      <c r="I204" s="1429">
        <f>+I205+I208</f>
        <v>94138</v>
      </c>
      <c r="J204" s="1429">
        <f>+J205+J208</f>
        <v>0</v>
      </c>
      <c r="K204" s="1429">
        <f>+K205+K208</f>
        <v>13152</v>
      </c>
      <c r="L204" s="1428"/>
      <c r="M204" s="1428"/>
      <c r="N204" s="1432"/>
      <c r="O204" s="912"/>
      <c r="P204" s="912">
        <f>O205+O208</f>
        <v>14</v>
      </c>
    </row>
    <row r="205" spans="1:16" s="909" customFormat="1" ht="27.75" customHeight="1" x14ac:dyDescent="0.2">
      <c r="A205" s="1363"/>
      <c r="B205" s="1363">
        <v>32402</v>
      </c>
      <c r="C205" s="1478" t="s">
        <v>1220</v>
      </c>
      <c r="D205" s="1479"/>
      <c r="E205" s="1479"/>
      <c r="F205" s="1479"/>
      <c r="G205" s="1363"/>
      <c r="H205" s="1380">
        <f>SUM(H206)</f>
        <v>4</v>
      </c>
      <c r="I205" s="1381">
        <f>SUM(I206)</f>
        <v>2228</v>
      </c>
      <c r="J205" s="1381">
        <f>SUM(J206)</f>
        <v>0</v>
      </c>
      <c r="K205" s="1381">
        <f>SUM(K206)</f>
        <v>1152</v>
      </c>
      <c r="L205" s="1380"/>
      <c r="M205" s="1380"/>
      <c r="N205" s="1683"/>
      <c r="O205" s="1890">
        <f>SUM(O206:O207)</f>
        <v>1</v>
      </c>
      <c r="P205" s="912"/>
    </row>
    <row r="206" spans="1:16" s="909" customFormat="1" ht="27.75" customHeight="1" x14ac:dyDescent="0.2">
      <c r="A206" s="1364">
        <v>1</v>
      </c>
      <c r="B206" s="1364">
        <v>32402</v>
      </c>
      <c r="C206" s="1373" t="s">
        <v>60</v>
      </c>
      <c r="D206" s="1472" t="s">
        <v>112</v>
      </c>
      <c r="E206" s="1466" t="s">
        <v>1330</v>
      </c>
      <c r="F206" s="1466"/>
      <c r="G206" s="1364" t="s">
        <v>1267</v>
      </c>
      <c r="H206" s="1370">
        <v>4</v>
      </c>
      <c r="I206" s="1440">
        <v>2228</v>
      </c>
      <c r="J206" s="1419" t="s">
        <v>1018</v>
      </c>
      <c r="K206" s="1445">
        <v>1152</v>
      </c>
      <c r="L206" s="1450" t="s">
        <v>68</v>
      </c>
      <c r="M206" s="1370" t="s">
        <v>85</v>
      </c>
      <c r="N206" s="1377"/>
      <c r="O206" s="912">
        <v>1</v>
      </c>
      <c r="P206" s="912"/>
    </row>
    <row r="207" spans="1:16" s="909" customFormat="1" ht="27.75" customHeight="1" x14ac:dyDescent="0.2">
      <c r="A207" s="1364"/>
      <c r="B207" s="1364"/>
      <c r="C207" s="1364"/>
      <c r="D207" s="1364"/>
      <c r="E207" s="1364"/>
      <c r="F207" s="1364"/>
      <c r="G207" s="1364"/>
      <c r="H207" s="1365"/>
      <c r="I207" s="1376"/>
      <c r="J207" s="1377"/>
      <c r="K207" s="1376"/>
      <c r="L207" s="1365"/>
      <c r="M207" s="1365"/>
      <c r="N207" s="1377"/>
      <c r="O207" s="912"/>
      <c r="P207" s="912"/>
    </row>
    <row r="208" spans="1:16" s="909" customFormat="1" ht="27.75" customHeight="1" x14ac:dyDescent="0.2">
      <c r="A208" s="1363"/>
      <c r="B208" s="1363">
        <v>32903</v>
      </c>
      <c r="C208" s="1727" t="s">
        <v>1079</v>
      </c>
      <c r="D208" s="1479"/>
      <c r="E208" s="1479"/>
      <c r="F208" s="1479"/>
      <c r="G208" s="1363"/>
      <c r="H208" s="1380">
        <f>SUM(H209:H221)</f>
        <v>18</v>
      </c>
      <c r="I208" s="1381">
        <f>SUM(I209:I221)</f>
        <v>91910</v>
      </c>
      <c r="J208" s="1381">
        <f>SUM(J209:J221)</f>
        <v>0</v>
      </c>
      <c r="K208" s="1381">
        <f>SUM(K209:K221)</f>
        <v>12000</v>
      </c>
      <c r="L208" s="1439" t="s">
        <v>69</v>
      </c>
      <c r="M208" s="1380"/>
      <c r="N208" s="1683"/>
      <c r="O208" s="1890">
        <f>SUM(O209:O221)</f>
        <v>13</v>
      </c>
      <c r="P208" s="912"/>
    </row>
    <row r="209" spans="1:16" s="909" customFormat="1" ht="27.75" customHeight="1" x14ac:dyDescent="0.2">
      <c r="A209" s="1364">
        <v>1</v>
      </c>
      <c r="B209" s="1364">
        <v>32903</v>
      </c>
      <c r="C209" s="1482" t="s">
        <v>69</v>
      </c>
      <c r="D209" s="1466" t="s">
        <v>1191</v>
      </c>
      <c r="E209" s="1466" t="s">
        <v>1132</v>
      </c>
      <c r="F209" s="1466"/>
      <c r="G209" s="1364" t="s">
        <v>1267</v>
      </c>
      <c r="H209" s="1439">
        <v>2</v>
      </c>
      <c r="I209" s="1439" t="s">
        <v>69</v>
      </c>
      <c r="J209" s="1419" t="s">
        <v>1190</v>
      </c>
      <c r="K209" s="1439" t="s">
        <v>69</v>
      </c>
      <c r="L209" s="1439" t="s">
        <v>69</v>
      </c>
      <c r="M209" s="1370"/>
      <c r="N209" s="1377"/>
      <c r="O209" s="912">
        <v>1</v>
      </c>
      <c r="P209" s="912"/>
    </row>
    <row r="210" spans="1:16" s="909" customFormat="1" ht="27.75" customHeight="1" x14ac:dyDescent="0.2">
      <c r="A210" s="1690">
        <v>2</v>
      </c>
      <c r="B210" s="1690">
        <v>32903</v>
      </c>
      <c r="C210" s="1639" t="s">
        <v>1433</v>
      </c>
      <c r="D210" s="1640" t="s">
        <v>1434</v>
      </c>
      <c r="E210" s="1640" t="s">
        <v>1435</v>
      </c>
      <c r="F210" s="1640"/>
      <c r="G210" s="1690" t="s">
        <v>1267</v>
      </c>
      <c r="H210" s="1641">
        <v>2</v>
      </c>
      <c r="I210" s="1618">
        <v>50000</v>
      </c>
      <c r="J210" s="1620" t="s">
        <v>1436</v>
      </c>
      <c r="K210" s="1618">
        <v>6000</v>
      </c>
      <c r="L210" s="1642" t="s">
        <v>173</v>
      </c>
      <c r="M210" s="1617">
        <v>2012</v>
      </c>
      <c r="N210" s="1620" t="s">
        <v>1401</v>
      </c>
      <c r="O210" s="912">
        <v>1</v>
      </c>
      <c r="P210" s="912"/>
    </row>
    <row r="211" spans="1:16" s="909" customFormat="1" ht="27.75" customHeight="1" x14ac:dyDescent="0.2">
      <c r="A211" s="1364">
        <v>3</v>
      </c>
      <c r="B211" s="1364">
        <v>32903</v>
      </c>
      <c r="C211" s="1482" t="s">
        <v>69</v>
      </c>
      <c r="D211" s="1466" t="s">
        <v>965</v>
      </c>
      <c r="E211" s="1466" t="s">
        <v>1450</v>
      </c>
      <c r="F211" s="1466"/>
      <c r="G211" s="1364" t="s">
        <v>1267</v>
      </c>
      <c r="H211" s="1439">
        <v>2</v>
      </c>
      <c r="I211" s="1376" t="s">
        <v>69</v>
      </c>
      <c r="J211" s="1377" t="s">
        <v>1451</v>
      </c>
      <c r="K211" s="1438" t="s">
        <v>69</v>
      </c>
      <c r="L211" s="1438" t="s">
        <v>69</v>
      </c>
      <c r="M211" s="1370"/>
      <c r="N211" s="1377"/>
      <c r="O211" s="912">
        <v>1</v>
      </c>
      <c r="P211" s="912"/>
    </row>
    <row r="212" spans="1:16" s="909" customFormat="1" ht="27.75" customHeight="1" x14ac:dyDescent="0.2">
      <c r="A212" s="1736">
        <v>4</v>
      </c>
      <c r="B212" s="1364">
        <v>32903</v>
      </c>
      <c r="C212" s="1643" t="s">
        <v>1475</v>
      </c>
      <c r="D212" s="1470" t="s">
        <v>1476</v>
      </c>
      <c r="E212" s="1470" t="s">
        <v>1477</v>
      </c>
      <c r="F212" s="1470"/>
      <c r="G212" s="1295" t="s">
        <v>1267</v>
      </c>
      <c r="H212" s="1471">
        <v>3</v>
      </c>
      <c r="I212" s="1415">
        <v>41910</v>
      </c>
      <c r="J212" s="1417" t="s">
        <v>1436</v>
      </c>
      <c r="K212" s="1471">
        <v>6000</v>
      </c>
      <c r="L212" s="1644" t="s">
        <v>173</v>
      </c>
      <c r="M212" s="1414">
        <v>2012</v>
      </c>
      <c r="N212" s="1620" t="s">
        <v>1401</v>
      </c>
      <c r="O212" s="912">
        <v>1</v>
      </c>
      <c r="P212" s="912"/>
    </row>
    <row r="213" spans="1:16" s="775" customFormat="1" ht="37.5" customHeight="1" x14ac:dyDescent="0.2">
      <c r="A213" s="1364">
        <v>5</v>
      </c>
      <c r="B213" s="1295"/>
      <c r="C213" s="1717" t="s">
        <v>1514</v>
      </c>
      <c r="D213" s="1717" t="s">
        <v>1514</v>
      </c>
      <c r="E213" s="1718" t="s">
        <v>1515</v>
      </c>
      <c r="F213" s="1719" t="s">
        <v>1516</v>
      </c>
      <c r="G213" s="1720" t="s">
        <v>1267</v>
      </c>
      <c r="H213" s="1734">
        <v>1</v>
      </c>
      <c r="I213" s="1735" t="s">
        <v>69</v>
      </c>
      <c r="J213" s="1717" t="s">
        <v>1517</v>
      </c>
      <c r="K213" s="1471"/>
      <c r="L213" s="1644"/>
      <c r="M213" s="1414"/>
      <c r="N213" s="1620"/>
      <c r="O213" s="912">
        <v>1</v>
      </c>
      <c r="P213" s="853"/>
    </row>
    <row r="214" spans="1:16" s="775" customFormat="1" ht="27.75" customHeight="1" x14ac:dyDescent="0.2">
      <c r="A214" s="1736">
        <v>6</v>
      </c>
      <c r="B214" s="1295"/>
      <c r="C214" s="1717" t="s">
        <v>1518</v>
      </c>
      <c r="D214" s="1717"/>
      <c r="E214" s="1718" t="s">
        <v>1519</v>
      </c>
      <c r="F214" s="1719" t="s">
        <v>1520</v>
      </c>
      <c r="G214" s="1720" t="s">
        <v>1267</v>
      </c>
      <c r="H214" s="1734">
        <v>1</v>
      </c>
      <c r="I214" s="1735" t="s">
        <v>69</v>
      </c>
      <c r="J214" s="1717" t="s">
        <v>1521</v>
      </c>
      <c r="K214" s="1471"/>
      <c r="L214" s="1644"/>
      <c r="M214" s="1414"/>
      <c r="N214" s="1620"/>
      <c r="O214" s="912">
        <v>1</v>
      </c>
      <c r="P214" s="853"/>
    </row>
    <row r="215" spans="1:16" s="775" customFormat="1" ht="36" customHeight="1" x14ac:dyDescent="0.2">
      <c r="A215" s="1364">
        <v>7</v>
      </c>
      <c r="B215" s="1295"/>
      <c r="C215" s="1721" t="s">
        <v>1522</v>
      </c>
      <c r="D215" s="1721" t="s">
        <v>1522</v>
      </c>
      <c r="E215" s="1718" t="s">
        <v>745</v>
      </c>
      <c r="F215" s="1719" t="s">
        <v>1523</v>
      </c>
      <c r="G215" s="1720" t="s">
        <v>1267</v>
      </c>
      <c r="H215" s="1734">
        <v>1</v>
      </c>
      <c r="I215" s="1735" t="s">
        <v>69</v>
      </c>
      <c r="J215" s="1717" t="s">
        <v>1524</v>
      </c>
      <c r="K215" s="1471"/>
      <c r="L215" s="1644"/>
      <c r="M215" s="1414"/>
      <c r="N215" s="1620"/>
      <c r="O215" s="912">
        <v>1</v>
      </c>
      <c r="P215" s="853"/>
    </row>
    <row r="216" spans="1:16" s="775" customFormat="1" ht="36" customHeight="1" x14ac:dyDescent="0.2">
      <c r="A216" s="1736">
        <v>8</v>
      </c>
      <c r="B216" s="1295"/>
      <c r="C216" s="1717" t="s">
        <v>1525</v>
      </c>
      <c r="D216" s="1717" t="s">
        <v>1525</v>
      </c>
      <c r="E216" s="1718" t="s">
        <v>1526</v>
      </c>
      <c r="F216" s="1719" t="s">
        <v>1527</v>
      </c>
      <c r="G216" s="1720" t="s">
        <v>1267</v>
      </c>
      <c r="H216" s="1734">
        <v>1</v>
      </c>
      <c r="I216" s="1735" t="s">
        <v>69</v>
      </c>
      <c r="J216" s="1717" t="s">
        <v>1528</v>
      </c>
      <c r="K216" s="1471"/>
      <c r="L216" s="1644"/>
      <c r="M216" s="1414"/>
      <c r="N216" s="1620"/>
      <c r="O216" s="912">
        <v>1</v>
      </c>
      <c r="P216" s="853"/>
    </row>
    <row r="217" spans="1:16" s="775" customFormat="1" ht="34.5" customHeight="1" x14ac:dyDescent="0.2">
      <c r="A217" s="1364">
        <v>9</v>
      </c>
      <c r="B217" s="1295"/>
      <c r="C217" s="1722" t="s">
        <v>1529</v>
      </c>
      <c r="D217" s="1722" t="s">
        <v>1530</v>
      </c>
      <c r="E217" s="1718" t="s">
        <v>1531</v>
      </c>
      <c r="F217" s="1719" t="s">
        <v>1532</v>
      </c>
      <c r="G217" s="1720" t="s">
        <v>1267</v>
      </c>
      <c r="H217" s="1734">
        <v>1</v>
      </c>
      <c r="I217" s="1735" t="s">
        <v>69</v>
      </c>
      <c r="J217" s="1717" t="s">
        <v>1533</v>
      </c>
      <c r="K217" s="1471"/>
      <c r="L217" s="1644"/>
      <c r="M217" s="1414"/>
      <c r="N217" s="1620"/>
      <c r="O217" s="912">
        <v>1</v>
      </c>
      <c r="P217" s="853"/>
    </row>
    <row r="218" spans="1:16" s="775" customFormat="1" ht="32.25" customHeight="1" x14ac:dyDescent="0.2">
      <c r="A218" s="1736">
        <v>10</v>
      </c>
      <c r="B218" s="1295"/>
      <c r="C218" s="1722" t="s">
        <v>1534</v>
      </c>
      <c r="D218" s="1722" t="s">
        <v>1535</v>
      </c>
      <c r="E218" s="1718" t="s">
        <v>1536</v>
      </c>
      <c r="F218" s="1719" t="s">
        <v>1537</v>
      </c>
      <c r="G218" s="1720" t="s">
        <v>1267</v>
      </c>
      <c r="H218" s="1734">
        <v>1</v>
      </c>
      <c r="I218" s="1735" t="s">
        <v>69</v>
      </c>
      <c r="J218" s="1717" t="s">
        <v>1538</v>
      </c>
      <c r="K218" s="1471"/>
      <c r="L218" s="1644"/>
      <c r="M218" s="1414"/>
      <c r="N218" s="1620"/>
      <c r="O218" s="912">
        <v>1</v>
      </c>
      <c r="P218" s="853"/>
    </row>
    <row r="219" spans="1:16" s="775" customFormat="1" ht="30" customHeight="1" x14ac:dyDescent="0.2">
      <c r="A219" s="1364">
        <v>11</v>
      </c>
      <c r="B219" s="1295"/>
      <c r="C219" s="1722" t="s">
        <v>1539</v>
      </c>
      <c r="D219" s="1722" t="s">
        <v>1540</v>
      </c>
      <c r="E219" s="1718" t="s">
        <v>1541</v>
      </c>
      <c r="F219" s="1719" t="s">
        <v>1542</v>
      </c>
      <c r="G219" s="1720" t="s">
        <v>1267</v>
      </c>
      <c r="H219" s="1734">
        <v>1</v>
      </c>
      <c r="I219" s="1735" t="s">
        <v>69</v>
      </c>
      <c r="J219" s="1717" t="s">
        <v>1543</v>
      </c>
      <c r="K219" s="1471"/>
      <c r="L219" s="1644"/>
      <c r="M219" s="1414"/>
      <c r="N219" s="1620"/>
      <c r="O219" s="912">
        <v>1</v>
      </c>
      <c r="P219" s="853"/>
    </row>
    <row r="220" spans="1:16" s="775" customFormat="1" ht="31.5" customHeight="1" x14ac:dyDescent="0.2">
      <c r="A220" s="1736">
        <v>12</v>
      </c>
      <c r="B220" s="1295"/>
      <c r="C220" s="1722" t="s">
        <v>1544</v>
      </c>
      <c r="D220" s="1722" t="s">
        <v>1544</v>
      </c>
      <c r="E220" s="1718" t="s">
        <v>1545</v>
      </c>
      <c r="F220" s="1719" t="s">
        <v>1546</v>
      </c>
      <c r="G220" s="1720" t="s">
        <v>1267</v>
      </c>
      <c r="H220" s="1734">
        <v>1</v>
      </c>
      <c r="I220" s="1735" t="s">
        <v>69</v>
      </c>
      <c r="J220" s="1717" t="s">
        <v>1547</v>
      </c>
      <c r="K220" s="1471"/>
      <c r="L220" s="1644"/>
      <c r="M220" s="1414"/>
      <c r="N220" s="1620"/>
      <c r="O220" s="912">
        <v>1</v>
      </c>
      <c r="P220" s="853"/>
    </row>
    <row r="221" spans="1:16" s="775" customFormat="1" ht="32.25" customHeight="1" x14ac:dyDescent="0.2">
      <c r="A221" s="1364">
        <v>13</v>
      </c>
      <c r="B221" s="1295"/>
      <c r="C221" s="1722" t="s">
        <v>1548</v>
      </c>
      <c r="D221" s="1722" t="s">
        <v>1548</v>
      </c>
      <c r="E221" s="1718" t="s">
        <v>1549</v>
      </c>
      <c r="F221" s="1719" t="s">
        <v>1550</v>
      </c>
      <c r="G221" s="1720" t="s">
        <v>1267</v>
      </c>
      <c r="H221" s="1734">
        <v>1</v>
      </c>
      <c r="I221" s="1735" t="s">
        <v>69</v>
      </c>
      <c r="J221" s="1717" t="s">
        <v>1551</v>
      </c>
      <c r="K221" s="1471"/>
      <c r="L221" s="1644"/>
      <c r="M221" s="1414"/>
      <c r="N221" s="1620"/>
      <c r="O221" s="912">
        <v>1</v>
      </c>
      <c r="P221" s="853"/>
    </row>
    <row r="222" spans="1:16" s="909" customFormat="1" ht="27.75" customHeight="1" x14ac:dyDescent="0.2">
      <c r="A222" s="1295"/>
      <c r="B222" s="1295"/>
      <c r="C222" s="1643"/>
      <c r="D222" s="1470"/>
      <c r="E222" s="1470"/>
      <c r="F222" s="1470"/>
      <c r="G222" s="1295"/>
      <c r="H222" s="1471"/>
      <c r="I222" s="1415"/>
      <c r="J222" s="1417"/>
      <c r="K222" s="1471"/>
      <c r="L222" s="1644"/>
      <c r="M222" s="1414"/>
      <c r="N222" s="1620"/>
      <c r="O222" s="912"/>
      <c r="P222" s="912"/>
    </row>
    <row r="223" spans="1:16" s="909" customFormat="1" ht="27.75" customHeight="1" x14ac:dyDescent="0.2">
      <c r="A223" s="1424"/>
      <c r="B223" s="1424">
        <v>33</v>
      </c>
      <c r="C223" s="1676" t="s">
        <v>1465</v>
      </c>
      <c r="D223" s="1677"/>
      <c r="E223" s="1677"/>
      <c r="F223" s="1677"/>
      <c r="G223" s="1678"/>
      <c r="H223" s="1576">
        <f>H224</f>
        <v>23</v>
      </c>
      <c r="I223" s="1429">
        <f>I224</f>
        <v>375000</v>
      </c>
      <c r="J223" s="1429">
        <f>J224</f>
        <v>0</v>
      </c>
      <c r="K223" s="1429">
        <f>K224</f>
        <v>1400</v>
      </c>
      <c r="L223" s="1576"/>
      <c r="M223" s="1414"/>
      <c r="N223" s="1377"/>
      <c r="O223" s="912" t="s">
        <v>1877</v>
      </c>
      <c r="P223" s="912">
        <f>O224</f>
        <v>2</v>
      </c>
    </row>
    <row r="224" spans="1:16" s="909" customFormat="1" ht="27.75" customHeight="1" x14ac:dyDescent="0.2">
      <c r="A224" s="1424"/>
      <c r="B224" s="1424">
        <v>33119</v>
      </c>
      <c r="C224" s="1906" t="s">
        <v>1466</v>
      </c>
      <c r="D224" s="1679"/>
      <c r="E224" s="1645"/>
      <c r="F224" s="1645"/>
      <c r="G224" s="1295"/>
      <c r="H224" s="1576">
        <f>SUM(H225:H226)</f>
        <v>23</v>
      </c>
      <c r="I224" s="1429">
        <f>SUM(I225:I226)</f>
        <v>375000</v>
      </c>
      <c r="J224" s="1429">
        <f>SUM(J225:J226)</f>
        <v>0</v>
      </c>
      <c r="K224" s="1429">
        <f>SUM(K225:K226)</f>
        <v>1400</v>
      </c>
      <c r="L224" s="1576"/>
      <c r="M224" s="1414"/>
      <c r="N224" s="1377"/>
      <c r="O224" s="1890">
        <f>SUM(O225:O227)</f>
        <v>2</v>
      </c>
      <c r="P224" s="912"/>
    </row>
    <row r="225" spans="1:18" s="909" customFormat="1" ht="27.75" customHeight="1" x14ac:dyDescent="0.2">
      <c r="A225" s="1295">
        <v>1</v>
      </c>
      <c r="B225" s="1295">
        <v>33119</v>
      </c>
      <c r="C225" s="1643" t="s">
        <v>1467</v>
      </c>
      <c r="D225" s="1470" t="s">
        <v>1403</v>
      </c>
      <c r="E225" s="1470" t="s">
        <v>1482</v>
      </c>
      <c r="F225" s="1470"/>
      <c r="G225" s="1295" t="s">
        <v>543</v>
      </c>
      <c r="H225" s="1471">
        <v>12</v>
      </c>
      <c r="I225" s="1415">
        <v>200000</v>
      </c>
      <c r="J225" s="1417" t="s">
        <v>1468</v>
      </c>
      <c r="K225" s="1471" t="s">
        <v>69</v>
      </c>
      <c r="L225" s="1471"/>
      <c r="M225" s="1414">
        <v>2013</v>
      </c>
      <c r="N225" s="1377" t="s">
        <v>1401</v>
      </c>
      <c r="O225" s="912">
        <v>1</v>
      </c>
      <c r="P225" s="912"/>
    </row>
    <row r="226" spans="1:18" s="909" customFormat="1" ht="27.75" customHeight="1" x14ac:dyDescent="0.2">
      <c r="A226" s="1295">
        <v>2</v>
      </c>
      <c r="B226" s="1295">
        <v>33119</v>
      </c>
      <c r="C226" s="1643" t="s">
        <v>1478</v>
      </c>
      <c r="D226" s="1470" t="s">
        <v>1479</v>
      </c>
      <c r="E226" s="1470" t="s">
        <v>1480</v>
      </c>
      <c r="F226" s="1470"/>
      <c r="G226" s="1295" t="s">
        <v>1267</v>
      </c>
      <c r="H226" s="1471">
        <v>11</v>
      </c>
      <c r="I226" s="1415">
        <v>175000</v>
      </c>
      <c r="J226" s="1417" t="s">
        <v>1483</v>
      </c>
      <c r="K226" s="1471">
        <v>1400</v>
      </c>
      <c r="L226" s="1644" t="s">
        <v>1484</v>
      </c>
      <c r="M226" s="1414">
        <v>2013</v>
      </c>
      <c r="N226" s="1620" t="s">
        <v>1401</v>
      </c>
      <c r="O226" s="912">
        <v>1</v>
      </c>
      <c r="P226" s="912"/>
    </row>
    <row r="227" spans="1:18" ht="27.75" customHeight="1" thickBot="1" x14ac:dyDescent="0.3">
      <c r="A227" s="1646"/>
      <c r="B227" s="1646"/>
      <c r="C227" s="1647"/>
      <c r="D227" s="1648"/>
      <c r="E227" s="1473"/>
      <c r="F227" s="1473"/>
      <c r="G227" s="1646"/>
      <c r="H227" s="1415"/>
      <c r="I227" s="1649"/>
      <c r="J227" s="1650"/>
      <c r="K227" s="1651"/>
      <c r="L227" s="1652"/>
      <c r="M227" s="1653"/>
      <c r="N227" s="1654"/>
      <c r="O227" s="694"/>
      <c r="P227" s="694"/>
      <c r="Q227" s="690"/>
      <c r="R227" s="690"/>
    </row>
    <row r="228" spans="1:18" s="913" customFormat="1" ht="27.75" customHeight="1" thickBot="1" x14ac:dyDescent="0.25">
      <c r="A228" s="1744" t="s">
        <v>15</v>
      </c>
      <c r="B228" s="1680"/>
      <c r="C228" s="1680"/>
      <c r="D228" s="1680"/>
      <c r="E228" s="1680"/>
      <c r="F228" s="1680"/>
      <c r="G228" s="1681"/>
      <c r="H228" s="1655">
        <f>H10+H130+H145+H149+H158+H174+H178+H188+H192+H195+H204+H223+H170</f>
        <v>459</v>
      </c>
      <c r="I228" s="1579">
        <f>I10+I130+I145+I149+I158+I174+I178+I188+I192+I195+I204+I223+I170</f>
        <v>4220426</v>
      </c>
      <c r="J228" s="1580"/>
      <c r="K228" s="1581"/>
      <c r="L228" s="1582"/>
      <c r="M228" s="1582"/>
      <c r="N228" s="1580"/>
      <c r="O228" s="1656">
        <f>O11+O16+O26+O35+O38+O44+O48+O68+O71+O75+O79+O85+O90+O95+O132+O136+O140+O146+O150+O159+O175+O179+O189+O193+O196+O205+O208+O224+O172</f>
        <v>142</v>
      </c>
      <c r="P228" s="919">
        <f>SUM(P10:P227)</f>
        <v>142</v>
      </c>
    </row>
    <row r="229" spans="1:18" ht="16.5" thickTop="1" x14ac:dyDescent="0.25">
      <c r="A229" s="1336"/>
      <c r="B229" s="1332"/>
      <c r="C229" s="1330"/>
      <c r="D229" s="1330"/>
      <c r="E229" s="1331"/>
      <c r="F229" s="1331"/>
      <c r="G229" s="1332"/>
      <c r="H229" s="1333"/>
      <c r="I229" s="1334"/>
      <c r="J229" s="1335"/>
      <c r="K229" s="1334"/>
      <c r="L229" s="1332"/>
      <c r="M229" s="1332"/>
      <c r="N229" s="1335"/>
      <c r="O229" s="694"/>
      <c r="P229" s="694"/>
      <c r="Q229" s="690"/>
      <c r="R229" s="690"/>
    </row>
    <row r="230" spans="1:18" ht="15.75" x14ac:dyDescent="0.25">
      <c r="A230" s="1657"/>
      <c r="B230" s="1658"/>
      <c r="C230" s="1659"/>
      <c r="D230" s="1659"/>
      <c r="E230" s="1660"/>
      <c r="F230" s="1660"/>
      <c r="G230" s="1658"/>
      <c r="H230" s="1661"/>
      <c r="I230" s="1662"/>
      <c r="J230" s="1663"/>
      <c r="K230" s="1662"/>
      <c r="L230" s="1658"/>
      <c r="M230" s="1658"/>
      <c r="N230" s="1663"/>
    </row>
    <row r="231" spans="1:18" s="689" customFormat="1" ht="15.75" x14ac:dyDescent="0.25">
      <c r="A231" s="1657"/>
      <c r="B231" s="1658"/>
      <c r="C231" s="1659"/>
      <c r="D231" s="1659"/>
      <c r="E231" s="1660"/>
      <c r="F231" s="1660"/>
      <c r="G231" s="1658"/>
      <c r="H231" s="1661"/>
      <c r="I231" s="1662"/>
      <c r="J231" s="1663"/>
      <c r="K231" s="1662"/>
      <c r="L231" s="1658"/>
      <c r="M231" s="1658"/>
      <c r="N231" s="1663"/>
      <c r="O231" s="915"/>
      <c r="P231" s="915"/>
    </row>
    <row r="232" spans="1:18" s="689" customFormat="1" ht="15.75" x14ac:dyDescent="0.25">
      <c r="A232" s="1657"/>
      <c r="B232" s="1658"/>
      <c r="C232" s="1659"/>
      <c r="D232" s="1659"/>
      <c r="E232" s="1660"/>
      <c r="F232" s="1660"/>
      <c r="G232" s="1658"/>
      <c r="H232" s="1661"/>
      <c r="I232" s="1662"/>
      <c r="J232" s="1663"/>
      <c r="K232" s="1662"/>
      <c r="L232" s="1658"/>
      <c r="M232" s="1658"/>
      <c r="N232" s="1663"/>
      <c r="O232" s="915"/>
      <c r="P232" s="915"/>
    </row>
    <row r="233" spans="1:18" s="689" customFormat="1" ht="15.75" x14ac:dyDescent="0.25">
      <c r="A233" s="1657"/>
      <c r="B233" s="1658"/>
      <c r="C233" s="1659"/>
      <c r="D233" s="1659"/>
      <c r="E233" s="1660"/>
      <c r="F233" s="1660"/>
      <c r="G233" s="1658"/>
      <c r="H233" s="1661"/>
      <c r="I233" s="1662"/>
      <c r="J233" s="1663"/>
      <c r="K233" s="1662"/>
      <c r="L233" s="1658"/>
      <c r="M233" s="1658"/>
      <c r="N233" s="1663"/>
      <c r="O233" s="915"/>
      <c r="P233" s="915"/>
    </row>
    <row r="234" spans="1:18" s="689" customFormat="1" ht="15.75" x14ac:dyDescent="0.25">
      <c r="A234" s="1657"/>
      <c r="B234" s="1658"/>
      <c r="C234" s="1659"/>
      <c r="D234" s="1659"/>
      <c r="E234" s="1660"/>
      <c r="F234" s="1660"/>
      <c r="G234" s="1658"/>
      <c r="H234" s="1661"/>
      <c r="I234" s="1662"/>
      <c r="J234" s="1663"/>
      <c r="K234" s="1662"/>
      <c r="L234" s="1658"/>
      <c r="M234" s="1658"/>
      <c r="N234" s="1663"/>
      <c r="O234" s="915"/>
      <c r="P234" s="915"/>
    </row>
    <row r="235" spans="1:18" s="689" customFormat="1" ht="15.75" x14ac:dyDescent="0.25">
      <c r="A235" s="1657"/>
      <c r="B235" s="1658"/>
      <c r="C235" s="1659"/>
      <c r="D235" s="1659"/>
      <c r="E235" s="1660"/>
      <c r="F235" s="1660"/>
      <c r="G235" s="1658"/>
      <c r="H235" s="1661"/>
      <c r="I235" s="1662"/>
      <c r="J235" s="1663"/>
      <c r="K235" s="1662"/>
      <c r="L235" s="1658"/>
      <c r="M235" s="1658"/>
      <c r="N235" s="1663"/>
      <c r="O235" s="915"/>
      <c r="P235" s="915"/>
    </row>
    <row r="236" spans="1:18" s="689" customFormat="1" ht="15.75" x14ac:dyDescent="0.25">
      <c r="A236" s="1657"/>
      <c r="B236" s="1658"/>
      <c r="C236" s="1659"/>
      <c r="D236" s="1659"/>
      <c r="E236" s="1660"/>
      <c r="F236" s="1660"/>
      <c r="G236" s="1658"/>
      <c r="H236" s="1661"/>
      <c r="I236" s="1662"/>
      <c r="J236" s="1663"/>
      <c r="K236" s="1662"/>
      <c r="L236" s="1658"/>
      <c r="M236" s="1658"/>
      <c r="N236" s="1663"/>
      <c r="O236" s="915"/>
      <c r="P236" s="915"/>
    </row>
    <row r="237" spans="1:18" s="689" customFormat="1" ht="15.75" x14ac:dyDescent="0.25">
      <c r="A237" s="1657"/>
      <c r="B237" s="1658"/>
      <c r="C237" s="1659"/>
      <c r="D237" s="1659"/>
      <c r="E237" s="1660"/>
      <c r="F237" s="1660"/>
      <c r="G237" s="1658"/>
      <c r="H237" s="1661"/>
      <c r="I237" s="1662"/>
      <c r="J237" s="1663"/>
      <c r="K237" s="1662"/>
      <c r="L237" s="1658"/>
      <c r="M237" s="1658"/>
      <c r="N237" s="1663"/>
      <c r="O237" s="915"/>
      <c r="P237" s="915"/>
    </row>
    <row r="238" spans="1:18" s="689" customFormat="1" ht="15.75" x14ac:dyDescent="0.25">
      <c r="A238" s="1657"/>
      <c r="B238" s="1658"/>
      <c r="C238" s="1659"/>
      <c r="D238" s="1659"/>
      <c r="E238" s="1660"/>
      <c r="F238" s="1660"/>
      <c r="G238" s="1658"/>
      <c r="H238" s="1661"/>
      <c r="I238" s="1662"/>
      <c r="J238" s="1663"/>
      <c r="K238" s="1662"/>
      <c r="L238" s="1658"/>
      <c r="M238" s="1658"/>
      <c r="N238" s="1663"/>
      <c r="O238" s="915"/>
      <c r="P238" s="915"/>
    </row>
    <row r="239" spans="1:18" s="689" customFormat="1" ht="15.75" x14ac:dyDescent="0.25">
      <c r="A239" s="1657"/>
      <c r="B239" s="1658"/>
      <c r="C239" s="1659"/>
      <c r="D239" s="1659"/>
      <c r="E239" s="1660"/>
      <c r="F239" s="1660"/>
      <c r="G239" s="1658"/>
      <c r="H239" s="1661"/>
      <c r="I239" s="1662"/>
      <c r="J239" s="1663"/>
      <c r="K239" s="1662"/>
      <c r="L239" s="1658"/>
      <c r="M239" s="1658"/>
      <c r="N239" s="1663"/>
      <c r="O239" s="915"/>
      <c r="P239" s="915"/>
    </row>
    <row r="240" spans="1:18" s="689" customFormat="1" ht="15.75" x14ac:dyDescent="0.25">
      <c r="A240" s="1657"/>
      <c r="B240" s="1658"/>
      <c r="C240" s="1659"/>
      <c r="D240" s="1659"/>
      <c r="E240" s="1660"/>
      <c r="F240" s="1660"/>
      <c r="G240" s="1658"/>
      <c r="H240" s="1661"/>
      <c r="I240" s="1662"/>
      <c r="J240" s="1663"/>
      <c r="K240" s="1662"/>
      <c r="L240" s="1658"/>
      <c r="M240" s="1658"/>
      <c r="N240" s="1663"/>
      <c r="O240" s="915"/>
      <c r="P240" s="915"/>
    </row>
    <row r="241" spans="1:16" s="689" customFormat="1" ht="15.75" x14ac:dyDescent="0.25">
      <c r="A241" s="1657"/>
      <c r="B241" s="1658"/>
      <c r="C241" s="1659"/>
      <c r="D241" s="1659"/>
      <c r="E241" s="1660"/>
      <c r="F241" s="1660"/>
      <c r="G241" s="1658"/>
      <c r="H241" s="1661"/>
      <c r="I241" s="1662"/>
      <c r="J241" s="1663"/>
      <c r="K241" s="1662"/>
      <c r="L241" s="1658"/>
      <c r="M241" s="1658"/>
      <c r="N241" s="1663"/>
      <c r="O241" s="915"/>
      <c r="P241" s="915"/>
    </row>
    <row r="242" spans="1:16" s="689" customFormat="1" ht="15.75" x14ac:dyDescent="0.25">
      <c r="A242" s="1657"/>
      <c r="B242" s="1658"/>
      <c r="C242" s="1659"/>
      <c r="D242" s="1659"/>
      <c r="E242" s="1660"/>
      <c r="F242" s="1660"/>
      <c r="G242" s="1658"/>
      <c r="H242" s="1661"/>
      <c r="I242" s="1662"/>
      <c r="J242" s="1663"/>
      <c r="K242" s="1662"/>
      <c r="L242" s="1658"/>
      <c r="M242" s="1658"/>
      <c r="N242" s="1663"/>
      <c r="O242" s="915"/>
      <c r="P242" s="915"/>
    </row>
    <row r="243" spans="1:16" s="689" customFormat="1" ht="15.75" x14ac:dyDescent="0.25">
      <c r="A243" s="1657"/>
      <c r="B243" s="1658"/>
      <c r="C243" s="1659"/>
      <c r="D243" s="1659"/>
      <c r="E243" s="1660"/>
      <c r="F243" s="1660"/>
      <c r="G243" s="1658"/>
      <c r="H243" s="1661"/>
      <c r="I243" s="1662"/>
      <c r="J243" s="1663"/>
      <c r="K243" s="1662"/>
      <c r="L243" s="1658"/>
      <c r="M243" s="1658"/>
      <c r="N243" s="1663"/>
      <c r="O243" s="915"/>
      <c r="P243" s="915"/>
    </row>
    <row r="244" spans="1:16" s="689" customFormat="1" ht="15.75" x14ac:dyDescent="0.25">
      <c r="A244" s="1657"/>
      <c r="B244" s="1658"/>
      <c r="C244" s="1659"/>
      <c r="D244" s="1659"/>
      <c r="E244" s="1660"/>
      <c r="F244" s="1660"/>
      <c r="G244" s="1658"/>
      <c r="H244" s="1661"/>
      <c r="I244" s="1662"/>
      <c r="J244" s="1663"/>
      <c r="K244" s="1662"/>
      <c r="L244" s="1658"/>
      <c r="M244" s="1658"/>
      <c r="N244" s="1663"/>
      <c r="O244" s="915"/>
      <c r="P244" s="915"/>
    </row>
    <row r="245" spans="1:16" s="689" customFormat="1" ht="15.75" x14ac:dyDescent="0.25">
      <c r="A245" s="1657"/>
      <c r="B245" s="1658"/>
      <c r="C245" s="1659"/>
      <c r="D245" s="1659"/>
      <c r="E245" s="1660"/>
      <c r="F245" s="1660"/>
      <c r="G245" s="1658"/>
      <c r="H245" s="1661"/>
      <c r="I245" s="1662"/>
      <c r="J245" s="1663"/>
      <c r="K245" s="1662"/>
      <c r="L245" s="1658"/>
      <c r="M245" s="1658"/>
      <c r="N245" s="1663"/>
      <c r="O245" s="915"/>
      <c r="P245" s="915"/>
    </row>
    <row r="246" spans="1:16" s="689" customFormat="1" ht="15.75" x14ac:dyDescent="0.25">
      <c r="A246" s="1657"/>
      <c r="B246" s="1658"/>
      <c r="C246" s="1659"/>
      <c r="D246" s="1659"/>
      <c r="E246" s="1660"/>
      <c r="F246" s="1660"/>
      <c r="G246" s="1658"/>
      <c r="H246" s="1661"/>
      <c r="I246" s="1662"/>
      <c r="J246" s="1663"/>
      <c r="K246" s="1662"/>
      <c r="L246" s="1658"/>
      <c r="M246" s="1658"/>
      <c r="N246" s="1663"/>
      <c r="O246" s="915"/>
      <c r="P246" s="915"/>
    </row>
    <row r="247" spans="1:16" s="689" customFormat="1" ht="15.75" x14ac:dyDescent="0.25">
      <c r="A247" s="1657"/>
      <c r="B247" s="1658"/>
      <c r="C247" s="1659"/>
      <c r="D247" s="1659"/>
      <c r="E247" s="1660"/>
      <c r="F247" s="1660"/>
      <c r="G247" s="1658"/>
      <c r="H247" s="1661"/>
      <c r="I247" s="1662"/>
      <c r="J247" s="1663"/>
      <c r="K247" s="1662"/>
      <c r="L247" s="1658"/>
      <c r="M247" s="1658"/>
      <c r="N247" s="1663"/>
      <c r="O247" s="915"/>
      <c r="P247" s="915"/>
    </row>
    <row r="248" spans="1:16" s="689" customFormat="1" ht="15.75" x14ac:dyDescent="0.25">
      <c r="A248" s="1657"/>
      <c r="B248" s="1658"/>
      <c r="C248" s="1659"/>
      <c r="D248" s="1659"/>
      <c r="E248" s="1660"/>
      <c r="F248" s="1660"/>
      <c r="G248" s="1658"/>
      <c r="H248" s="1661"/>
      <c r="I248" s="1662"/>
      <c r="J248" s="1663"/>
      <c r="K248" s="1662"/>
      <c r="L248" s="1658"/>
      <c r="M248" s="1658"/>
      <c r="N248" s="1663"/>
      <c r="O248" s="915"/>
      <c r="P248" s="915"/>
    </row>
    <row r="249" spans="1:16" s="689" customFormat="1" ht="15.75" x14ac:dyDescent="0.25">
      <c r="A249" s="1657"/>
      <c r="B249" s="1658"/>
      <c r="C249" s="1659"/>
      <c r="D249" s="1659"/>
      <c r="E249" s="1660"/>
      <c r="F249" s="1660"/>
      <c r="G249" s="1658"/>
      <c r="H249" s="1661"/>
      <c r="I249" s="1662"/>
      <c r="J249" s="1663"/>
      <c r="K249" s="1662"/>
      <c r="L249" s="1658"/>
      <c r="M249" s="1658"/>
      <c r="N249" s="1663"/>
      <c r="O249" s="915"/>
      <c r="P249" s="915"/>
    </row>
    <row r="250" spans="1:16" s="689" customFormat="1" ht="15.75" x14ac:dyDescent="0.25">
      <c r="A250" s="1657"/>
      <c r="B250" s="1658"/>
      <c r="C250" s="1659"/>
      <c r="D250" s="1659"/>
      <c r="E250" s="1660"/>
      <c r="F250" s="1660"/>
      <c r="G250" s="1658"/>
      <c r="H250" s="1661"/>
      <c r="I250" s="1662"/>
      <c r="J250" s="1663"/>
      <c r="K250" s="1662"/>
      <c r="L250" s="1658"/>
      <c r="M250" s="1658"/>
      <c r="N250" s="1663"/>
      <c r="O250" s="915"/>
      <c r="P250" s="915"/>
    </row>
    <row r="251" spans="1:16" s="689" customFormat="1" ht="15.75" x14ac:dyDescent="0.25">
      <c r="A251" s="1657"/>
      <c r="B251" s="1658"/>
      <c r="C251" s="1659"/>
      <c r="D251" s="1659"/>
      <c r="E251" s="1660"/>
      <c r="F251" s="1660"/>
      <c r="G251" s="1658"/>
      <c r="H251" s="1661"/>
      <c r="I251" s="1662"/>
      <c r="J251" s="1663"/>
      <c r="K251" s="1662"/>
      <c r="L251" s="1658"/>
      <c r="M251" s="1658"/>
      <c r="N251" s="1663"/>
      <c r="O251" s="915"/>
      <c r="P251" s="915"/>
    </row>
    <row r="252" spans="1:16" s="689" customFormat="1" ht="15.75" x14ac:dyDescent="0.25">
      <c r="A252" s="1657"/>
      <c r="B252" s="1658"/>
      <c r="C252" s="1659"/>
      <c r="D252" s="1659"/>
      <c r="E252" s="1660"/>
      <c r="F252" s="1660"/>
      <c r="G252" s="1658"/>
      <c r="H252" s="1661"/>
      <c r="I252" s="1662"/>
      <c r="J252" s="1663"/>
      <c r="K252" s="1662"/>
      <c r="L252" s="1658"/>
      <c r="M252" s="1658"/>
      <c r="N252" s="1663"/>
      <c r="O252" s="915"/>
      <c r="P252" s="915"/>
    </row>
    <row r="253" spans="1:16" s="689" customFormat="1" ht="15.75" x14ac:dyDescent="0.25">
      <c r="A253" s="1657"/>
      <c r="B253" s="1658"/>
      <c r="C253" s="1659"/>
      <c r="D253" s="1659"/>
      <c r="E253" s="1660"/>
      <c r="F253" s="1660"/>
      <c r="G253" s="1658"/>
      <c r="H253" s="1661"/>
      <c r="I253" s="1662"/>
      <c r="J253" s="1663"/>
      <c r="K253" s="1662"/>
      <c r="L253" s="1658"/>
      <c r="M253" s="1658"/>
      <c r="N253" s="1663"/>
      <c r="O253" s="915"/>
      <c r="P253" s="915"/>
    </row>
    <row r="254" spans="1:16" s="689" customFormat="1" ht="15.75" x14ac:dyDescent="0.25">
      <c r="A254" s="1657"/>
      <c r="B254" s="1658"/>
      <c r="C254" s="1659"/>
      <c r="D254" s="1659"/>
      <c r="E254" s="1660"/>
      <c r="F254" s="1660"/>
      <c r="G254" s="1658"/>
      <c r="H254" s="1661"/>
      <c r="I254" s="1662"/>
      <c r="J254" s="1663"/>
      <c r="K254" s="1662"/>
      <c r="L254" s="1658"/>
      <c r="M254" s="1658"/>
      <c r="N254" s="1663"/>
      <c r="O254" s="915"/>
      <c r="P254" s="915"/>
    </row>
    <row r="255" spans="1:16" s="689" customFormat="1" ht="15.75" x14ac:dyDescent="0.25">
      <c r="A255" s="1657"/>
      <c r="B255" s="1658"/>
      <c r="C255" s="1659"/>
      <c r="D255" s="1659"/>
      <c r="E255" s="1660"/>
      <c r="F255" s="1660"/>
      <c r="G255" s="1658"/>
      <c r="H255" s="1661"/>
      <c r="I255" s="1662"/>
      <c r="J255" s="1663"/>
      <c r="K255" s="1662"/>
      <c r="L255" s="1658"/>
      <c r="M255" s="1658"/>
      <c r="N255" s="1663"/>
      <c r="O255" s="915"/>
      <c r="P255" s="915"/>
    </row>
    <row r="256" spans="1:16" s="689" customFormat="1" ht="15.75" x14ac:dyDescent="0.25">
      <c r="A256" s="1657"/>
      <c r="B256" s="1658"/>
      <c r="C256" s="1659"/>
      <c r="D256" s="1659"/>
      <c r="E256" s="1660"/>
      <c r="F256" s="1660"/>
      <c r="G256" s="1658"/>
      <c r="H256" s="1661"/>
      <c r="I256" s="1662"/>
      <c r="J256" s="1663"/>
      <c r="K256" s="1662"/>
      <c r="L256" s="1658"/>
      <c r="M256" s="1658"/>
      <c r="N256" s="1663"/>
      <c r="O256" s="915"/>
      <c r="P256" s="915"/>
    </row>
    <row r="257" spans="1:16" s="689" customFormat="1" ht="15.75" x14ac:dyDescent="0.25">
      <c r="A257" s="1657"/>
      <c r="B257" s="1658"/>
      <c r="C257" s="1659"/>
      <c r="D257" s="1659"/>
      <c r="E257" s="1660"/>
      <c r="F257" s="1660"/>
      <c r="G257" s="1658"/>
      <c r="H257" s="1661"/>
      <c r="I257" s="1662"/>
      <c r="J257" s="1663"/>
      <c r="K257" s="1662"/>
      <c r="L257" s="1658"/>
      <c r="M257" s="1658"/>
      <c r="N257" s="1663"/>
      <c r="O257" s="915"/>
      <c r="P257" s="915"/>
    </row>
    <row r="258" spans="1:16" s="689" customFormat="1" ht="15.75" x14ac:dyDescent="0.25">
      <c r="A258" s="1657"/>
      <c r="B258" s="1658"/>
      <c r="C258" s="1659"/>
      <c r="D258" s="1659"/>
      <c r="E258" s="1660"/>
      <c r="F258" s="1660"/>
      <c r="G258" s="1658"/>
      <c r="H258" s="1661"/>
      <c r="I258" s="1662"/>
      <c r="J258" s="1663"/>
      <c r="K258" s="1662"/>
      <c r="L258" s="1658"/>
      <c r="M258" s="1658"/>
      <c r="N258" s="1663"/>
      <c r="O258" s="915"/>
      <c r="P258" s="915"/>
    </row>
    <row r="259" spans="1:16" s="689" customFormat="1" ht="15.75" x14ac:dyDescent="0.25">
      <c r="A259" s="1657"/>
      <c r="B259" s="1658"/>
      <c r="C259" s="1659"/>
      <c r="D259" s="1659"/>
      <c r="E259" s="1660"/>
      <c r="F259" s="1660"/>
      <c r="G259" s="1658"/>
      <c r="H259" s="1661"/>
      <c r="I259" s="1662"/>
      <c r="J259" s="1663"/>
      <c r="K259" s="1662"/>
      <c r="L259" s="1658"/>
      <c r="M259" s="1658"/>
      <c r="N259" s="1663"/>
      <c r="O259" s="915"/>
      <c r="P259" s="915"/>
    </row>
    <row r="260" spans="1:16" s="689" customFormat="1" ht="15.75" x14ac:dyDescent="0.25">
      <c r="A260" s="1657"/>
      <c r="B260" s="1658"/>
      <c r="C260" s="1659"/>
      <c r="D260" s="1659"/>
      <c r="E260" s="1660"/>
      <c r="F260" s="1660"/>
      <c r="G260" s="1658"/>
      <c r="H260" s="1661"/>
      <c r="I260" s="1662"/>
      <c r="J260" s="1663"/>
      <c r="K260" s="1662"/>
      <c r="L260" s="1658"/>
      <c r="M260" s="1658"/>
      <c r="N260" s="1663"/>
      <c r="O260" s="915"/>
      <c r="P260" s="915"/>
    </row>
    <row r="261" spans="1:16" s="689" customFormat="1" ht="15.75" x14ac:dyDescent="0.25">
      <c r="A261" s="1657"/>
      <c r="B261" s="1658"/>
      <c r="C261" s="1659"/>
      <c r="D261" s="1659"/>
      <c r="E261" s="1660"/>
      <c r="F261" s="1660"/>
      <c r="G261" s="1658"/>
      <c r="H261" s="1661"/>
      <c r="I261" s="1662"/>
      <c r="J261" s="1663"/>
      <c r="K261" s="1662"/>
      <c r="L261" s="1658"/>
      <c r="M261" s="1658"/>
      <c r="N261" s="1663"/>
      <c r="O261" s="915"/>
      <c r="P261" s="915"/>
    </row>
    <row r="262" spans="1:16" s="689" customFormat="1" ht="15.75" x14ac:dyDescent="0.25">
      <c r="A262" s="1657"/>
      <c r="B262" s="1658"/>
      <c r="C262" s="1659"/>
      <c r="D262" s="1659"/>
      <c r="E262" s="1660"/>
      <c r="F262" s="1660"/>
      <c r="G262" s="1658"/>
      <c r="H262" s="1661"/>
      <c r="I262" s="1662"/>
      <c r="J262" s="1663"/>
      <c r="K262" s="1662"/>
      <c r="L262" s="1658"/>
      <c r="M262" s="1658"/>
      <c r="N262" s="1663"/>
      <c r="O262" s="915"/>
      <c r="P262" s="915"/>
    </row>
    <row r="263" spans="1:16" s="689" customFormat="1" x14ac:dyDescent="0.2">
      <c r="A263" s="1012"/>
      <c r="B263" s="993"/>
      <c r="C263" s="994"/>
      <c r="D263" s="994"/>
      <c r="E263" s="775"/>
      <c r="F263" s="775"/>
      <c r="G263" s="993"/>
      <c r="H263" s="824"/>
      <c r="I263" s="995"/>
      <c r="J263" s="996"/>
      <c r="K263" s="995"/>
      <c r="L263" s="993"/>
      <c r="M263" s="993"/>
      <c r="N263" s="996"/>
      <c r="O263" s="915"/>
      <c r="P263" s="915"/>
    </row>
    <row r="264" spans="1:16" s="689" customFormat="1" x14ac:dyDescent="0.2">
      <c r="A264" s="1012"/>
      <c r="B264" s="993"/>
      <c r="C264" s="994"/>
      <c r="D264" s="994"/>
      <c r="E264" s="775"/>
      <c r="F264" s="775"/>
      <c r="G264" s="993"/>
      <c r="H264" s="824"/>
      <c r="I264" s="995"/>
      <c r="J264" s="996"/>
      <c r="K264" s="995"/>
      <c r="L264" s="993"/>
      <c r="M264" s="993"/>
      <c r="N264" s="996"/>
      <c r="O264" s="915"/>
      <c r="P264" s="915"/>
    </row>
    <row r="265" spans="1:16" s="689" customFormat="1" x14ac:dyDescent="0.2">
      <c r="A265" s="1012"/>
      <c r="B265" s="993"/>
      <c r="C265" s="994"/>
      <c r="D265" s="994"/>
      <c r="E265" s="775"/>
      <c r="F265" s="775"/>
      <c r="G265" s="993"/>
      <c r="H265" s="824"/>
      <c r="I265" s="995"/>
      <c r="J265" s="996"/>
      <c r="K265" s="995"/>
      <c r="L265" s="993"/>
      <c r="M265" s="993"/>
      <c r="N265" s="996"/>
      <c r="O265" s="915"/>
      <c r="P265" s="915"/>
    </row>
    <row r="266" spans="1:16" s="689" customFormat="1" x14ac:dyDescent="0.2">
      <c r="A266" s="1012"/>
      <c r="B266" s="993"/>
      <c r="C266" s="994"/>
      <c r="D266" s="994"/>
      <c r="E266" s="775"/>
      <c r="F266" s="775"/>
      <c r="G266" s="993"/>
      <c r="H266" s="824"/>
      <c r="I266" s="995"/>
      <c r="J266" s="996"/>
      <c r="K266" s="995"/>
      <c r="L266" s="993"/>
      <c r="M266" s="993"/>
      <c r="N266" s="996"/>
      <c r="O266" s="915"/>
      <c r="P266" s="915"/>
    </row>
    <row r="267" spans="1:16" s="689" customFormat="1" x14ac:dyDescent="0.2">
      <c r="A267" s="1012"/>
      <c r="B267" s="993"/>
      <c r="C267" s="994"/>
      <c r="D267" s="994"/>
      <c r="E267" s="775"/>
      <c r="F267" s="775"/>
      <c r="G267" s="993"/>
      <c r="H267" s="824"/>
      <c r="I267" s="995"/>
      <c r="J267" s="996"/>
      <c r="K267" s="995"/>
      <c r="L267" s="993"/>
      <c r="M267" s="993"/>
      <c r="N267" s="996"/>
      <c r="O267" s="915"/>
      <c r="P267" s="915"/>
    </row>
    <row r="268" spans="1:16" s="689" customFormat="1" x14ac:dyDescent="0.2">
      <c r="A268" s="1012"/>
      <c r="B268" s="993"/>
      <c r="C268" s="994"/>
      <c r="D268" s="994"/>
      <c r="E268" s="775"/>
      <c r="F268" s="775"/>
      <c r="G268" s="993"/>
      <c r="H268" s="824"/>
      <c r="I268" s="995"/>
      <c r="J268" s="996"/>
      <c r="K268" s="995"/>
      <c r="L268" s="993"/>
      <c r="M268" s="993"/>
      <c r="N268" s="996"/>
      <c r="O268" s="915"/>
      <c r="P268" s="915"/>
    </row>
    <row r="269" spans="1:16" s="689" customFormat="1" x14ac:dyDescent="0.2">
      <c r="A269" s="1012"/>
      <c r="B269" s="993"/>
      <c r="C269" s="994"/>
      <c r="D269" s="994"/>
      <c r="E269" s="775"/>
      <c r="F269" s="775"/>
      <c r="G269" s="993"/>
      <c r="H269" s="824"/>
      <c r="I269" s="995"/>
      <c r="J269" s="996"/>
      <c r="K269" s="995"/>
      <c r="L269" s="993"/>
      <c r="M269" s="993"/>
      <c r="N269" s="996"/>
      <c r="O269" s="915"/>
      <c r="P269" s="915"/>
    </row>
    <row r="270" spans="1:16" s="689" customFormat="1" x14ac:dyDescent="0.2">
      <c r="A270" s="1012"/>
      <c r="B270" s="993"/>
      <c r="C270" s="994"/>
      <c r="D270" s="994"/>
      <c r="E270" s="775"/>
      <c r="F270" s="775"/>
      <c r="G270" s="993"/>
      <c r="H270" s="824"/>
      <c r="I270" s="995"/>
      <c r="J270" s="996"/>
      <c r="K270" s="995"/>
      <c r="L270" s="993"/>
      <c r="M270" s="993"/>
      <c r="N270" s="996"/>
      <c r="O270" s="915"/>
      <c r="P270" s="915"/>
    </row>
    <row r="271" spans="1:16" s="689" customFormat="1" x14ac:dyDescent="0.2">
      <c r="A271" s="1012"/>
      <c r="B271" s="993"/>
      <c r="C271" s="994"/>
      <c r="D271" s="994"/>
      <c r="E271" s="775"/>
      <c r="F271" s="775"/>
      <c r="G271" s="993"/>
      <c r="H271" s="824"/>
      <c r="I271" s="995"/>
      <c r="J271" s="996"/>
      <c r="K271" s="995"/>
      <c r="L271" s="993"/>
      <c r="M271" s="993"/>
      <c r="N271" s="996"/>
      <c r="O271" s="915"/>
      <c r="P271" s="915"/>
    </row>
    <row r="272" spans="1:16" s="689" customFormat="1" x14ac:dyDescent="0.2">
      <c r="A272" s="1012"/>
      <c r="B272" s="993"/>
      <c r="C272" s="994"/>
      <c r="D272" s="994"/>
      <c r="E272" s="775"/>
      <c r="F272" s="775"/>
      <c r="G272" s="993"/>
      <c r="H272" s="824"/>
      <c r="I272" s="995"/>
      <c r="J272" s="996"/>
      <c r="K272" s="995"/>
      <c r="L272" s="993"/>
      <c r="M272" s="993"/>
      <c r="N272" s="996"/>
      <c r="O272" s="915"/>
      <c r="P272" s="915"/>
    </row>
    <row r="273" spans="1:16" s="689" customFormat="1" x14ac:dyDescent="0.2">
      <c r="A273" s="1012"/>
      <c r="B273" s="993"/>
      <c r="C273" s="994"/>
      <c r="D273" s="994"/>
      <c r="E273" s="775"/>
      <c r="F273" s="775"/>
      <c r="G273" s="993"/>
      <c r="H273" s="824"/>
      <c r="I273" s="995"/>
      <c r="J273" s="996"/>
      <c r="K273" s="995"/>
      <c r="L273" s="993"/>
      <c r="M273" s="993"/>
      <c r="N273" s="996"/>
      <c r="O273" s="915"/>
      <c r="P273" s="915"/>
    </row>
    <row r="274" spans="1:16" s="689" customFormat="1" x14ac:dyDescent="0.2">
      <c r="A274" s="1012"/>
      <c r="B274" s="993"/>
      <c r="C274" s="994"/>
      <c r="D274" s="994"/>
      <c r="E274" s="775"/>
      <c r="F274" s="775"/>
      <c r="G274" s="993"/>
      <c r="H274" s="824"/>
      <c r="I274" s="995"/>
      <c r="J274" s="996"/>
      <c r="K274" s="995"/>
      <c r="L274" s="993"/>
      <c r="M274" s="993"/>
      <c r="N274" s="996"/>
      <c r="O274" s="915"/>
      <c r="P274" s="915"/>
    </row>
    <row r="275" spans="1:16" s="689" customFormat="1" x14ac:dyDescent="0.2">
      <c r="A275" s="1012"/>
      <c r="B275" s="993"/>
      <c r="C275" s="994"/>
      <c r="D275" s="994"/>
      <c r="E275" s="775"/>
      <c r="F275" s="775"/>
      <c r="G275" s="993"/>
      <c r="H275" s="824"/>
      <c r="I275" s="995"/>
      <c r="J275" s="996"/>
      <c r="K275" s="995"/>
      <c r="L275" s="993"/>
      <c r="M275" s="993"/>
      <c r="N275" s="996"/>
      <c r="O275" s="915"/>
      <c r="P275" s="915"/>
    </row>
    <row r="276" spans="1:16" s="689" customFormat="1" x14ac:dyDescent="0.2">
      <c r="A276" s="1012"/>
      <c r="B276" s="993"/>
      <c r="C276" s="994"/>
      <c r="D276" s="994"/>
      <c r="E276" s="775"/>
      <c r="F276" s="775"/>
      <c r="G276" s="993"/>
      <c r="H276" s="824"/>
      <c r="I276" s="995"/>
      <c r="J276" s="996"/>
      <c r="K276" s="995"/>
      <c r="L276" s="993"/>
      <c r="M276" s="993"/>
      <c r="N276" s="996"/>
      <c r="O276" s="915"/>
      <c r="P276" s="915"/>
    </row>
    <row r="277" spans="1:16" s="689" customFormat="1" x14ac:dyDescent="0.2">
      <c r="A277" s="1012"/>
      <c r="B277" s="993"/>
      <c r="C277" s="994"/>
      <c r="D277" s="994"/>
      <c r="E277" s="775"/>
      <c r="F277" s="775"/>
      <c r="G277" s="993"/>
      <c r="H277" s="824"/>
      <c r="I277" s="995"/>
      <c r="J277" s="996"/>
      <c r="K277" s="995"/>
      <c r="L277" s="993"/>
      <c r="M277" s="993"/>
      <c r="N277" s="996"/>
      <c r="O277" s="915"/>
      <c r="P277" s="915"/>
    </row>
    <row r="278" spans="1:16" s="689" customFormat="1" x14ac:dyDescent="0.2">
      <c r="A278" s="1012"/>
      <c r="B278" s="993"/>
      <c r="C278" s="994"/>
      <c r="D278" s="994"/>
      <c r="E278" s="775"/>
      <c r="F278" s="775"/>
      <c r="G278" s="993"/>
      <c r="H278" s="824"/>
      <c r="I278" s="995"/>
      <c r="J278" s="996"/>
      <c r="K278" s="995"/>
      <c r="L278" s="993"/>
      <c r="M278" s="993"/>
      <c r="N278" s="996"/>
      <c r="O278" s="915"/>
      <c r="P278" s="915"/>
    </row>
    <row r="279" spans="1:16" s="689" customFormat="1" x14ac:dyDescent="0.2">
      <c r="A279" s="1012"/>
      <c r="B279" s="993"/>
      <c r="C279" s="994"/>
      <c r="D279" s="994"/>
      <c r="E279" s="775"/>
      <c r="F279" s="775"/>
      <c r="G279" s="993"/>
      <c r="H279" s="824"/>
      <c r="I279" s="995"/>
      <c r="J279" s="996"/>
      <c r="K279" s="995"/>
      <c r="L279" s="993"/>
      <c r="M279" s="993"/>
      <c r="N279" s="996"/>
      <c r="O279" s="915"/>
      <c r="P279" s="915"/>
    </row>
    <row r="280" spans="1:16" s="689" customFormat="1" x14ac:dyDescent="0.2">
      <c r="A280" s="1012"/>
      <c r="B280" s="993"/>
      <c r="C280" s="994"/>
      <c r="D280" s="994"/>
      <c r="E280" s="775"/>
      <c r="F280" s="775"/>
      <c r="G280" s="993"/>
      <c r="H280" s="824"/>
      <c r="I280" s="995"/>
      <c r="J280" s="996"/>
      <c r="K280" s="995"/>
      <c r="L280" s="993"/>
      <c r="M280" s="993"/>
      <c r="N280" s="996"/>
      <c r="O280" s="915"/>
      <c r="P280" s="915"/>
    </row>
    <row r="281" spans="1:16" s="689" customFormat="1" x14ac:dyDescent="0.2">
      <c r="A281" s="1012"/>
      <c r="B281" s="993"/>
      <c r="C281" s="994"/>
      <c r="D281" s="994"/>
      <c r="E281" s="775"/>
      <c r="F281" s="775"/>
      <c r="G281" s="993"/>
      <c r="H281" s="824"/>
      <c r="I281" s="995"/>
      <c r="J281" s="996"/>
      <c r="K281" s="995"/>
      <c r="L281" s="993"/>
      <c r="M281" s="993"/>
      <c r="N281" s="996"/>
      <c r="O281" s="915"/>
      <c r="P281" s="915"/>
    </row>
    <row r="282" spans="1:16" s="689" customFormat="1" x14ac:dyDescent="0.2">
      <c r="A282" s="1012"/>
      <c r="B282" s="993"/>
      <c r="C282" s="994"/>
      <c r="D282" s="994"/>
      <c r="E282" s="775"/>
      <c r="F282" s="775"/>
      <c r="G282" s="993"/>
      <c r="H282" s="824"/>
      <c r="I282" s="995"/>
      <c r="J282" s="996"/>
      <c r="K282" s="995"/>
      <c r="L282" s="993"/>
      <c r="M282" s="993"/>
      <c r="N282" s="996"/>
      <c r="O282" s="915"/>
      <c r="P282" s="915"/>
    </row>
    <row r="283" spans="1:16" s="689" customFormat="1" x14ac:dyDescent="0.2">
      <c r="A283" s="1012"/>
      <c r="B283" s="993"/>
      <c r="C283" s="994"/>
      <c r="D283" s="994"/>
      <c r="E283" s="775"/>
      <c r="F283" s="775"/>
      <c r="G283" s="993"/>
      <c r="H283" s="824"/>
      <c r="I283" s="995"/>
      <c r="J283" s="996"/>
      <c r="K283" s="995"/>
      <c r="L283" s="993"/>
      <c r="M283" s="993"/>
      <c r="N283" s="996"/>
      <c r="O283" s="915"/>
      <c r="P283" s="915"/>
    </row>
    <row r="284" spans="1:16" s="689" customFormat="1" x14ac:dyDescent="0.2">
      <c r="A284" s="1012"/>
      <c r="B284" s="993"/>
      <c r="C284" s="994"/>
      <c r="D284" s="994"/>
      <c r="E284" s="775"/>
      <c r="F284" s="775"/>
      <c r="G284" s="993"/>
      <c r="H284" s="824"/>
      <c r="I284" s="995"/>
      <c r="J284" s="996"/>
      <c r="K284" s="995"/>
      <c r="L284" s="993"/>
      <c r="M284" s="993"/>
      <c r="N284" s="996"/>
      <c r="O284" s="915"/>
      <c r="P284" s="915"/>
    </row>
    <row r="285" spans="1:16" s="689" customFormat="1" x14ac:dyDescent="0.2">
      <c r="A285" s="1012"/>
      <c r="B285" s="993"/>
      <c r="C285" s="994"/>
      <c r="D285" s="994"/>
      <c r="E285" s="775"/>
      <c r="F285" s="775"/>
      <c r="G285" s="993"/>
      <c r="H285" s="824"/>
      <c r="I285" s="995"/>
      <c r="J285" s="996"/>
      <c r="K285" s="995"/>
      <c r="L285" s="993"/>
      <c r="M285" s="993"/>
      <c r="N285" s="996"/>
      <c r="O285" s="915"/>
      <c r="P285" s="915"/>
    </row>
    <row r="286" spans="1:16" s="689" customFormat="1" x14ac:dyDescent="0.2">
      <c r="A286" s="1012"/>
      <c r="B286" s="993"/>
      <c r="C286" s="994"/>
      <c r="D286" s="994"/>
      <c r="E286" s="775"/>
      <c r="F286" s="775"/>
      <c r="G286" s="993"/>
      <c r="H286" s="824"/>
      <c r="I286" s="995"/>
      <c r="J286" s="996"/>
      <c r="K286" s="995"/>
      <c r="L286" s="993"/>
      <c r="M286" s="993"/>
      <c r="N286" s="996"/>
      <c r="O286" s="915"/>
      <c r="P286" s="915"/>
    </row>
    <row r="287" spans="1:16" s="689" customFormat="1" x14ac:dyDescent="0.2">
      <c r="A287" s="1012"/>
      <c r="B287" s="993"/>
      <c r="C287" s="994"/>
      <c r="D287" s="994"/>
      <c r="E287" s="775"/>
      <c r="F287" s="775"/>
      <c r="G287" s="993"/>
      <c r="H287" s="824"/>
      <c r="I287" s="995"/>
      <c r="J287" s="996"/>
      <c r="K287" s="995"/>
      <c r="L287" s="993"/>
      <c r="M287" s="993"/>
      <c r="N287" s="996"/>
      <c r="O287" s="915"/>
      <c r="P287" s="915"/>
    </row>
    <row r="288" spans="1:16" s="689" customFormat="1" x14ac:dyDescent="0.2">
      <c r="A288" s="1012"/>
      <c r="B288" s="993"/>
      <c r="C288" s="994"/>
      <c r="D288" s="994"/>
      <c r="E288" s="775"/>
      <c r="F288" s="775"/>
      <c r="G288" s="993"/>
      <c r="H288" s="824"/>
      <c r="I288" s="995"/>
      <c r="J288" s="996"/>
      <c r="K288" s="995"/>
      <c r="L288" s="993"/>
      <c r="M288" s="993"/>
      <c r="N288" s="996"/>
      <c r="O288" s="915"/>
      <c r="P288" s="915"/>
    </row>
    <row r="289" spans="1:16" s="689" customFormat="1" x14ac:dyDescent="0.2">
      <c r="A289" s="1012"/>
      <c r="B289" s="993"/>
      <c r="C289" s="994"/>
      <c r="D289" s="994"/>
      <c r="E289" s="775"/>
      <c r="F289" s="775"/>
      <c r="G289" s="993"/>
      <c r="H289" s="824"/>
      <c r="I289" s="995"/>
      <c r="J289" s="996"/>
      <c r="K289" s="995"/>
      <c r="L289" s="993"/>
      <c r="M289" s="993"/>
      <c r="N289" s="996"/>
      <c r="O289" s="915"/>
      <c r="P289" s="915"/>
    </row>
    <row r="290" spans="1:16" s="689" customFormat="1" x14ac:dyDescent="0.2">
      <c r="A290" s="1012"/>
      <c r="B290" s="993"/>
      <c r="C290" s="994"/>
      <c r="D290" s="994"/>
      <c r="E290" s="775"/>
      <c r="F290" s="775"/>
      <c r="G290" s="993"/>
      <c r="H290" s="824"/>
      <c r="I290" s="995"/>
      <c r="J290" s="996"/>
      <c r="K290" s="995"/>
      <c r="L290" s="993"/>
      <c r="M290" s="993"/>
      <c r="N290" s="996"/>
      <c r="O290" s="915"/>
      <c r="P290" s="915"/>
    </row>
    <row r="291" spans="1:16" s="689" customFormat="1" x14ac:dyDescent="0.2">
      <c r="A291" s="1012"/>
      <c r="B291" s="993"/>
      <c r="C291" s="994"/>
      <c r="D291" s="994"/>
      <c r="E291" s="775"/>
      <c r="F291" s="775"/>
      <c r="G291" s="993"/>
      <c r="H291" s="824"/>
      <c r="I291" s="995"/>
      <c r="J291" s="996"/>
      <c r="K291" s="995"/>
      <c r="L291" s="993"/>
      <c r="M291" s="993"/>
      <c r="N291" s="996"/>
      <c r="O291" s="915"/>
      <c r="P291" s="915"/>
    </row>
    <row r="292" spans="1:16" s="689" customFormat="1" x14ac:dyDescent="0.2">
      <c r="A292" s="1012"/>
      <c r="B292" s="993"/>
      <c r="C292" s="994"/>
      <c r="D292" s="994"/>
      <c r="E292" s="775"/>
      <c r="F292" s="775"/>
      <c r="G292" s="993"/>
      <c r="H292" s="824"/>
      <c r="I292" s="995"/>
      <c r="J292" s="996"/>
      <c r="K292" s="995"/>
      <c r="L292" s="993"/>
      <c r="M292" s="993"/>
      <c r="N292" s="996"/>
      <c r="O292" s="915"/>
      <c r="P292" s="915"/>
    </row>
    <row r="293" spans="1:16" s="689" customFormat="1" x14ac:dyDescent="0.2">
      <c r="A293" s="1012"/>
      <c r="B293" s="993"/>
      <c r="C293" s="994"/>
      <c r="D293" s="994"/>
      <c r="E293" s="775"/>
      <c r="F293" s="775"/>
      <c r="G293" s="993"/>
      <c r="H293" s="824"/>
      <c r="I293" s="995"/>
      <c r="J293" s="996"/>
      <c r="K293" s="995"/>
      <c r="L293" s="993"/>
      <c r="M293" s="993"/>
      <c r="N293" s="996"/>
      <c r="O293" s="915"/>
      <c r="P293" s="915"/>
    </row>
    <row r="294" spans="1:16" s="689" customFormat="1" x14ac:dyDescent="0.2">
      <c r="A294" s="1012"/>
      <c r="B294" s="993"/>
      <c r="C294" s="994"/>
      <c r="D294" s="994"/>
      <c r="E294" s="775"/>
      <c r="F294" s="775"/>
      <c r="G294" s="993"/>
      <c r="H294" s="824"/>
      <c r="I294" s="995"/>
      <c r="J294" s="996"/>
      <c r="K294" s="995"/>
      <c r="L294" s="993"/>
      <c r="M294" s="993"/>
      <c r="N294" s="996"/>
      <c r="O294" s="915"/>
      <c r="P294" s="915"/>
    </row>
    <row r="295" spans="1:16" s="689" customFormat="1" x14ac:dyDescent="0.2">
      <c r="A295" s="1012"/>
      <c r="B295" s="993"/>
      <c r="C295" s="994"/>
      <c r="D295" s="994"/>
      <c r="E295" s="775"/>
      <c r="F295" s="775"/>
      <c r="G295" s="993"/>
      <c r="H295" s="824"/>
      <c r="I295" s="995"/>
      <c r="J295" s="996"/>
      <c r="K295" s="995"/>
      <c r="L295" s="993"/>
      <c r="M295" s="993"/>
      <c r="N295" s="996"/>
      <c r="O295" s="915"/>
      <c r="P295" s="915"/>
    </row>
    <row r="296" spans="1:16" s="689" customFormat="1" x14ac:dyDescent="0.2">
      <c r="A296" s="1012"/>
      <c r="B296" s="993"/>
      <c r="C296" s="994"/>
      <c r="D296" s="994"/>
      <c r="E296" s="775"/>
      <c r="F296" s="775"/>
      <c r="G296" s="993"/>
      <c r="H296" s="824"/>
      <c r="I296" s="995"/>
      <c r="J296" s="996"/>
      <c r="K296" s="995"/>
      <c r="L296" s="993"/>
      <c r="M296" s="993"/>
      <c r="N296" s="996"/>
      <c r="O296" s="915"/>
      <c r="P296" s="915"/>
    </row>
    <row r="297" spans="1:16" s="689" customFormat="1" x14ac:dyDescent="0.2">
      <c r="A297" s="1012"/>
      <c r="B297" s="993"/>
      <c r="C297" s="994"/>
      <c r="D297" s="994"/>
      <c r="E297" s="775"/>
      <c r="F297" s="775"/>
      <c r="G297" s="993"/>
      <c r="H297" s="824"/>
      <c r="I297" s="995"/>
      <c r="J297" s="996"/>
      <c r="K297" s="995"/>
      <c r="L297" s="993"/>
      <c r="M297" s="993"/>
      <c r="N297" s="996"/>
      <c r="O297" s="915"/>
      <c r="P297" s="915"/>
    </row>
    <row r="298" spans="1:16" s="689" customFormat="1" x14ac:dyDescent="0.2">
      <c r="A298" s="1012"/>
      <c r="B298" s="993"/>
      <c r="C298" s="994"/>
      <c r="D298" s="994"/>
      <c r="E298" s="775"/>
      <c r="F298" s="775"/>
      <c r="G298" s="993"/>
      <c r="H298" s="824"/>
      <c r="I298" s="995"/>
      <c r="J298" s="996"/>
      <c r="K298" s="995"/>
      <c r="L298" s="993"/>
      <c r="M298" s="993"/>
      <c r="N298" s="996"/>
      <c r="O298" s="915"/>
      <c r="P298" s="915"/>
    </row>
    <row r="299" spans="1:16" s="689" customFormat="1" x14ac:dyDescent="0.2">
      <c r="A299" s="1012"/>
      <c r="B299" s="993"/>
      <c r="C299" s="994"/>
      <c r="D299" s="994"/>
      <c r="E299" s="775"/>
      <c r="F299" s="775"/>
      <c r="G299" s="993"/>
      <c r="H299" s="824"/>
      <c r="I299" s="995"/>
      <c r="J299" s="996"/>
      <c r="K299" s="995"/>
      <c r="L299" s="993"/>
      <c r="M299" s="993"/>
      <c r="N299" s="996"/>
      <c r="O299" s="915"/>
      <c r="P299" s="915"/>
    </row>
    <row r="300" spans="1:16" s="689" customFormat="1" x14ac:dyDescent="0.2">
      <c r="A300" s="1012"/>
      <c r="B300" s="993"/>
      <c r="C300" s="994"/>
      <c r="D300" s="994"/>
      <c r="E300" s="775"/>
      <c r="F300" s="775"/>
      <c r="G300" s="993"/>
      <c r="H300" s="824"/>
      <c r="I300" s="995"/>
      <c r="J300" s="996"/>
      <c r="K300" s="995"/>
      <c r="L300" s="993"/>
      <c r="M300" s="993"/>
      <c r="N300" s="996"/>
      <c r="O300" s="915"/>
      <c r="P300" s="915"/>
    </row>
    <row r="301" spans="1:16" s="689" customFormat="1" x14ac:dyDescent="0.2">
      <c r="A301" s="1012"/>
      <c r="B301" s="993"/>
      <c r="C301" s="994"/>
      <c r="D301" s="994"/>
      <c r="E301" s="775"/>
      <c r="F301" s="775"/>
      <c r="G301" s="993"/>
      <c r="H301" s="824"/>
      <c r="I301" s="995"/>
      <c r="J301" s="996"/>
      <c r="K301" s="995"/>
      <c r="L301" s="993"/>
      <c r="M301" s="993"/>
      <c r="N301" s="996"/>
      <c r="O301" s="915"/>
      <c r="P301" s="915"/>
    </row>
    <row r="302" spans="1:16" s="689" customFormat="1" x14ac:dyDescent="0.2">
      <c r="A302" s="1012"/>
      <c r="B302" s="993"/>
      <c r="C302" s="994"/>
      <c r="D302" s="994"/>
      <c r="E302" s="775"/>
      <c r="F302" s="775"/>
      <c r="G302" s="993"/>
      <c r="H302" s="824"/>
      <c r="I302" s="995"/>
      <c r="J302" s="996"/>
      <c r="K302" s="995"/>
      <c r="L302" s="993"/>
      <c r="M302" s="993"/>
      <c r="N302" s="996"/>
      <c r="O302" s="915"/>
      <c r="P302" s="915"/>
    </row>
    <row r="303" spans="1:16" s="689" customFormat="1" x14ac:dyDescent="0.2">
      <c r="A303" s="1012"/>
      <c r="B303" s="993"/>
      <c r="C303" s="994"/>
      <c r="D303" s="994"/>
      <c r="E303" s="775"/>
      <c r="F303" s="775"/>
      <c r="G303" s="993"/>
      <c r="H303" s="824"/>
      <c r="I303" s="995"/>
      <c r="J303" s="996"/>
      <c r="K303" s="995"/>
      <c r="L303" s="993"/>
      <c r="M303" s="993"/>
      <c r="N303" s="996"/>
      <c r="O303" s="915"/>
      <c r="P303" s="915"/>
    </row>
    <row r="304" spans="1:16" s="689" customFormat="1" x14ac:dyDescent="0.2">
      <c r="A304" s="1012"/>
      <c r="B304" s="993"/>
      <c r="C304" s="994"/>
      <c r="D304" s="994"/>
      <c r="E304" s="775"/>
      <c r="F304" s="775"/>
      <c r="G304" s="993"/>
      <c r="H304" s="824"/>
      <c r="I304" s="995"/>
      <c r="J304" s="996"/>
      <c r="K304" s="995"/>
      <c r="L304" s="993"/>
      <c r="M304" s="993"/>
      <c r="N304" s="996"/>
      <c r="O304" s="915"/>
      <c r="P304" s="915"/>
    </row>
    <row r="305" spans="1:16" s="689" customFormat="1" x14ac:dyDescent="0.2">
      <c r="A305" s="1012"/>
      <c r="B305" s="993"/>
      <c r="C305" s="994"/>
      <c r="D305" s="994"/>
      <c r="E305" s="775"/>
      <c r="F305" s="775"/>
      <c r="G305" s="993"/>
      <c r="H305" s="824"/>
      <c r="I305" s="995"/>
      <c r="J305" s="996"/>
      <c r="K305" s="995"/>
      <c r="L305" s="993"/>
      <c r="M305" s="993"/>
      <c r="N305" s="996"/>
      <c r="O305" s="915"/>
      <c r="P305" s="915"/>
    </row>
    <row r="306" spans="1:16" s="689" customFormat="1" x14ac:dyDescent="0.2">
      <c r="A306" s="1012"/>
      <c r="B306" s="993"/>
      <c r="C306" s="994"/>
      <c r="D306" s="994"/>
      <c r="E306" s="775"/>
      <c r="F306" s="775"/>
      <c r="G306" s="993"/>
      <c r="H306" s="824"/>
      <c r="I306" s="995"/>
      <c r="J306" s="996"/>
      <c r="K306" s="995"/>
      <c r="L306" s="993"/>
      <c r="M306" s="993"/>
      <c r="N306" s="996"/>
      <c r="O306" s="915"/>
      <c r="P306" s="915"/>
    </row>
    <row r="307" spans="1:16" s="689" customFormat="1" x14ac:dyDescent="0.2">
      <c r="A307" s="1012"/>
      <c r="B307" s="993"/>
      <c r="C307" s="994"/>
      <c r="D307" s="994"/>
      <c r="E307" s="775"/>
      <c r="F307" s="775"/>
      <c r="G307" s="993"/>
      <c r="H307" s="824"/>
      <c r="I307" s="995"/>
      <c r="J307" s="996"/>
      <c r="K307" s="995"/>
      <c r="L307" s="993"/>
      <c r="M307" s="993"/>
      <c r="N307" s="996"/>
      <c r="O307" s="915"/>
      <c r="P307" s="915"/>
    </row>
    <row r="308" spans="1:16" s="689" customFormat="1" x14ac:dyDescent="0.2">
      <c r="A308" s="1012"/>
      <c r="B308" s="993"/>
      <c r="C308" s="994"/>
      <c r="D308" s="994"/>
      <c r="E308" s="775"/>
      <c r="F308" s="775"/>
      <c r="G308" s="993"/>
      <c r="H308" s="824"/>
      <c r="I308" s="995"/>
      <c r="J308" s="996"/>
      <c r="K308" s="995"/>
      <c r="L308" s="993"/>
      <c r="M308" s="993"/>
      <c r="N308" s="996"/>
      <c r="O308" s="915"/>
      <c r="P308" s="915"/>
    </row>
    <row r="309" spans="1:16" s="689" customFormat="1" x14ac:dyDescent="0.2">
      <c r="A309" s="1012"/>
      <c r="B309" s="993"/>
      <c r="C309" s="994"/>
      <c r="D309" s="994"/>
      <c r="E309" s="775"/>
      <c r="F309" s="775"/>
      <c r="G309" s="993"/>
      <c r="H309" s="824"/>
      <c r="I309" s="995"/>
      <c r="J309" s="996"/>
      <c r="K309" s="995"/>
      <c r="L309" s="993"/>
      <c r="M309" s="993"/>
      <c r="N309" s="996"/>
      <c r="O309" s="915"/>
      <c r="P309" s="915"/>
    </row>
    <row r="310" spans="1:16" s="689" customFormat="1" x14ac:dyDescent="0.2">
      <c r="A310" s="1012"/>
      <c r="B310" s="993"/>
      <c r="C310" s="994"/>
      <c r="D310" s="994"/>
      <c r="E310" s="775"/>
      <c r="F310" s="775"/>
      <c r="G310" s="993"/>
      <c r="H310" s="824"/>
      <c r="I310" s="995"/>
      <c r="J310" s="996"/>
      <c r="K310" s="995"/>
      <c r="L310" s="993"/>
      <c r="M310" s="993"/>
      <c r="N310" s="996"/>
      <c r="O310" s="915"/>
      <c r="P310" s="915"/>
    </row>
    <row r="311" spans="1:16" s="689" customFormat="1" x14ac:dyDescent="0.2">
      <c r="A311" s="1012"/>
      <c r="B311" s="993"/>
      <c r="C311" s="994"/>
      <c r="D311" s="994"/>
      <c r="E311" s="775"/>
      <c r="F311" s="775"/>
      <c r="G311" s="993"/>
      <c r="H311" s="824"/>
      <c r="I311" s="995"/>
      <c r="J311" s="996"/>
      <c r="K311" s="995"/>
      <c r="L311" s="993"/>
      <c r="M311" s="993"/>
      <c r="N311" s="996"/>
      <c r="O311" s="915"/>
      <c r="P311" s="915"/>
    </row>
    <row r="312" spans="1:16" s="689" customFormat="1" x14ac:dyDescent="0.2">
      <c r="A312" s="1012"/>
      <c r="B312" s="993"/>
      <c r="C312" s="994"/>
      <c r="D312" s="994"/>
      <c r="E312" s="775"/>
      <c r="F312" s="775"/>
      <c r="G312" s="993"/>
      <c r="H312" s="824"/>
      <c r="I312" s="995"/>
      <c r="J312" s="996"/>
      <c r="K312" s="995"/>
      <c r="L312" s="993"/>
      <c r="M312" s="993"/>
      <c r="N312" s="996"/>
      <c r="O312" s="915"/>
      <c r="P312" s="915"/>
    </row>
    <row r="313" spans="1:16" s="689" customFormat="1" x14ac:dyDescent="0.2">
      <c r="A313" s="1012"/>
      <c r="B313" s="993"/>
      <c r="C313" s="994"/>
      <c r="D313" s="994"/>
      <c r="E313" s="775"/>
      <c r="F313" s="775"/>
      <c r="G313" s="993"/>
      <c r="H313" s="824"/>
      <c r="I313" s="995"/>
      <c r="J313" s="996"/>
      <c r="K313" s="995"/>
      <c r="L313" s="993"/>
      <c r="M313" s="993"/>
      <c r="N313" s="996"/>
      <c r="O313" s="915"/>
      <c r="P313" s="915"/>
    </row>
    <row r="314" spans="1:16" s="689" customFormat="1" x14ac:dyDescent="0.2">
      <c r="A314" s="1012"/>
      <c r="B314" s="993"/>
      <c r="C314" s="994"/>
      <c r="D314" s="994"/>
      <c r="E314" s="775"/>
      <c r="F314" s="775"/>
      <c r="G314" s="993"/>
      <c r="H314" s="824"/>
      <c r="I314" s="995"/>
      <c r="J314" s="996"/>
      <c r="K314" s="995"/>
      <c r="L314" s="993"/>
      <c r="M314" s="993"/>
      <c r="N314" s="996"/>
      <c r="O314" s="915"/>
      <c r="P314" s="915"/>
    </row>
    <row r="315" spans="1:16" s="689" customFormat="1" x14ac:dyDescent="0.2">
      <c r="A315" s="1012"/>
      <c r="B315" s="993"/>
      <c r="C315" s="994"/>
      <c r="D315" s="994"/>
      <c r="E315" s="775"/>
      <c r="F315" s="775"/>
      <c r="G315" s="993"/>
      <c r="H315" s="824"/>
      <c r="I315" s="995"/>
      <c r="J315" s="996"/>
      <c r="K315" s="995"/>
      <c r="L315" s="993"/>
      <c r="M315" s="993"/>
      <c r="N315" s="996"/>
      <c r="O315" s="915"/>
      <c r="P315" s="915"/>
    </row>
    <row r="316" spans="1:16" s="689" customFormat="1" x14ac:dyDescent="0.2">
      <c r="A316" s="1012"/>
      <c r="B316" s="993"/>
      <c r="C316" s="994"/>
      <c r="D316" s="994"/>
      <c r="E316" s="775"/>
      <c r="F316" s="775"/>
      <c r="G316" s="993"/>
      <c r="H316" s="824"/>
      <c r="I316" s="995"/>
      <c r="J316" s="996"/>
      <c r="K316" s="995"/>
      <c r="L316" s="993"/>
      <c r="M316" s="993"/>
      <c r="N316" s="996"/>
      <c r="O316" s="915"/>
      <c r="P316" s="915"/>
    </row>
    <row r="317" spans="1:16" s="689" customFormat="1" x14ac:dyDescent="0.2">
      <c r="A317" s="1012"/>
      <c r="B317" s="993"/>
      <c r="C317" s="994"/>
      <c r="D317" s="994"/>
      <c r="E317" s="775"/>
      <c r="F317" s="775"/>
      <c r="G317" s="993"/>
      <c r="H317" s="824"/>
      <c r="I317" s="995"/>
      <c r="J317" s="996"/>
      <c r="K317" s="995"/>
      <c r="L317" s="993"/>
      <c r="M317" s="993"/>
      <c r="N317" s="996"/>
      <c r="O317" s="915"/>
      <c r="P317" s="915"/>
    </row>
    <row r="318" spans="1:16" s="689" customFormat="1" x14ac:dyDescent="0.2">
      <c r="A318" s="1012"/>
      <c r="B318" s="993"/>
      <c r="C318" s="994"/>
      <c r="D318" s="994"/>
      <c r="E318" s="775"/>
      <c r="F318" s="775"/>
      <c r="G318" s="993"/>
      <c r="H318" s="824"/>
      <c r="I318" s="995"/>
      <c r="J318" s="996"/>
      <c r="K318" s="995"/>
      <c r="L318" s="993"/>
      <c r="M318" s="993"/>
      <c r="N318" s="996"/>
      <c r="O318" s="915"/>
      <c r="P318" s="915"/>
    </row>
    <row r="319" spans="1:16" s="689" customFormat="1" x14ac:dyDescent="0.2">
      <c r="A319" s="1012"/>
      <c r="B319" s="993"/>
      <c r="C319" s="994"/>
      <c r="D319" s="994"/>
      <c r="E319" s="775"/>
      <c r="F319" s="775"/>
      <c r="G319" s="993"/>
      <c r="H319" s="824"/>
      <c r="I319" s="995"/>
      <c r="J319" s="996"/>
      <c r="K319" s="995"/>
      <c r="L319" s="993"/>
      <c r="M319" s="993"/>
      <c r="N319" s="996"/>
      <c r="O319" s="915"/>
      <c r="P319" s="915"/>
    </row>
    <row r="320" spans="1:16" s="689" customFormat="1" x14ac:dyDescent="0.2">
      <c r="A320" s="1012"/>
      <c r="B320" s="993"/>
      <c r="C320" s="994"/>
      <c r="D320" s="994"/>
      <c r="E320" s="775"/>
      <c r="F320" s="775"/>
      <c r="G320" s="993"/>
      <c r="H320" s="824"/>
      <c r="I320" s="995"/>
      <c r="J320" s="996"/>
      <c r="K320" s="995"/>
      <c r="L320" s="993"/>
      <c r="M320" s="993"/>
      <c r="N320" s="996"/>
      <c r="O320" s="915"/>
      <c r="P320" s="915"/>
    </row>
    <row r="321" spans="1:16" s="689" customFormat="1" x14ac:dyDescent="0.2">
      <c r="A321" s="1012"/>
      <c r="B321" s="993"/>
      <c r="C321" s="994"/>
      <c r="D321" s="994"/>
      <c r="E321" s="775"/>
      <c r="F321" s="775"/>
      <c r="G321" s="993"/>
      <c r="H321" s="824"/>
      <c r="I321" s="995"/>
      <c r="J321" s="996"/>
      <c r="K321" s="995"/>
      <c r="L321" s="993"/>
      <c r="M321" s="993"/>
      <c r="N321" s="996"/>
      <c r="O321" s="915"/>
      <c r="P321" s="915"/>
    </row>
    <row r="322" spans="1:16" s="689" customFormat="1" x14ac:dyDescent="0.2">
      <c r="A322" s="1012"/>
      <c r="B322" s="993"/>
      <c r="C322" s="994"/>
      <c r="D322" s="994"/>
      <c r="E322" s="775"/>
      <c r="F322" s="775"/>
      <c r="G322" s="993"/>
      <c r="H322" s="824"/>
      <c r="I322" s="995"/>
      <c r="J322" s="996"/>
      <c r="K322" s="995"/>
      <c r="L322" s="993"/>
      <c r="M322" s="993"/>
      <c r="N322" s="996"/>
      <c r="O322" s="915"/>
      <c r="P322" s="915"/>
    </row>
    <row r="323" spans="1:16" s="689" customFormat="1" x14ac:dyDescent="0.2">
      <c r="A323" s="1012"/>
      <c r="B323" s="993"/>
      <c r="C323" s="994"/>
      <c r="D323" s="994"/>
      <c r="E323" s="775"/>
      <c r="F323" s="775"/>
      <c r="G323" s="993"/>
      <c r="H323" s="824"/>
      <c r="I323" s="995"/>
      <c r="J323" s="996"/>
      <c r="K323" s="995"/>
      <c r="L323" s="993"/>
      <c r="M323" s="993"/>
      <c r="N323" s="996"/>
      <c r="O323" s="915"/>
      <c r="P323" s="915"/>
    </row>
    <row r="324" spans="1:16" s="689" customFormat="1" x14ac:dyDescent="0.2">
      <c r="A324" s="1012"/>
      <c r="B324" s="993"/>
      <c r="C324" s="994"/>
      <c r="D324" s="994"/>
      <c r="E324" s="775"/>
      <c r="F324" s="775"/>
      <c r="G324" s="993"/>
      <c r="H324" s="824"/>
      <c r="I324" s="995"/>
      <c r="J324" s="996"/>
      <c r="K324" s="995"/>
      <c r="L324" s="993"/>
      <c r="M324" s="993"/>
      <c r="N324" s="996"/>
      <c r="O324" s="915"/>
      <c r="P324" s="915"/>
    </row>
    <row r="325" spans="1:16" s="689" customFormat="1" x14ac:dyDescent="0.2">
      <c r="A325" s="1012"/>
      <c r="B325" s="993"/>
      <c r="C325" s="994"/>
      <c r="D325" s="994"/>
      <c r="E325" s="775"/>
      <c r="F325" s="775"/>
      <c r="G325" s="993"/>
      <c r="H325" s="824"/>
      <c r="I325" s="995"/>
      <c r="J325" s="996"/>
      <c r="K325" s="995"/>
      <c r="L325" s="993"/>
      <c r="M325" s="993"/>
      <c r="N325" s="996"/>
      <c r="O325" s="915"/>
      <c r="P325" s="915"/>
    </row>
    <row r="326" spans="1:16" s="689" customFormat="1" x14ac:dyDescent="0.2">
      <c r="A326" s="1012"/>
      <c r="B326" s="993"/>
      <c r="C326" s="994"/>
      <c r="D326" s="994"/>
      <c r="E326" s="775"/>
      <c r="F326" s="775"/>
      <c r="G326" s="993"/>
      <c r="H326" s="824"/>
      <c r="I326" s="995"/>
      <c r="J326" s="996"/>
      <c r="K326" s="995"/>
      <c r="L326" s="993"/>
      <c r="M326" s="993"/>
      <c r="N326" s="996"/>
      <c r="O326" s="915"/>
      <c r="P326" s="915"/>
    </row>
    <row r="327" spans="1:16" s="689" customFormat="1" x14ac:dyDescent="0.2">
      <c r="A327" s="1012"/>
      <c r="B327" s="993"/>
      <c r="C327" s="994"/>
      <c r="D327" s="994"/>
      <c r="E327" s="775"/>
      <c r="F327" s="775"/>
      <c r="G327" s="993"/>
      <c r="H327" s="824"/>
      <c r="I327" s="995"/>
      <c r="J327" s="996"/>
      <c r="K327" s="995"/>
      <c r="L327" s="993"/>
      <c r="M327" s="993"/>
      <c r="N327" s="996"/>
      <c r="O327" s="915"/>
      <c r="P327" s="915"/>
    </row>
    <row r="328" spans="1:16" s="689" customFormat="1" x14ac:dyDescent="0.2">
      <c r="A328" s="1012"/>
      <c r="B328" s="993"/>
      <c r="C328" s="994"/>
      <c r="D328" s="994"/>
      <c r="E328" s="775"/>
      <c r="F328" s="775"/>
      <c r="G328" s="993"/>
      <c r="H328" s="824"/>
      <c r="I328" s="995"/>
      <c r="J328" s="996"/>
      <c r="K328" s="995"/>
      <c r="L328" s="993"/>
      <c r="M328" s="993"/>
      <c r="N328" s="996"/>
      <c r="O328" s="915"/>
      <c r="P328" s="915"/>
    </row>
    <row r="329" spans="1:16" s="689" customFormat="1" x14ac:dyDescent="0.2">
      <c r="A329" s="1012"/>
      <c r="B329" s="993"/>
      <c r="C329" s="994"/>
      <c r="D329" s="994"/>
      <c r="E329" s="775"/>
      <c r="F329" s="775"/>
      <c r="G329" s="993"/>
      <c r="H329" s="824"/>
      <c r="I329" s="995"/>
      <c r="J329" s="996"/>
      <c r="K329" s="995"/>
      <c r="L329" s="993"/>
      <c r="M329" s="993"/>
      <c r="N329" s="996"/>
      <c r="O329" s="915"/>
      <c r="P329" s="915"/>
    </row>
    <row r="330" spans="1:16" s="689" customFormat="1" x14ac:dyDescent="0.2">
      <c r="A330" s="1012"/>
      <c r="B330" s="993"/>
      <c r="C330" s="994"/>
      <c r="D330" s="994"/>
      <c r="E330" s="775"/>
      <c r="F330" s="775"/>
      <c r="G330" s="993"/>
      <c r="H330" s="824"/>
      <c r="I330" s="995"/>
      <c r="J330" s="996"/>
      <c r="K330" s="995"/>
      <c r="L330" s="993"/>
      <c r="M330" s="993"/>
      <c r="N330" s="996"/>
      <c r="O330" s="915"/>
      <c r="P330" s="915"/>
    </row>
    <row r="331" spans="1:16" s="689" customFormat="1" x14ac:dyDescent="0.2">
      <c r="A331" s="1012"/>
      <c r="B331" s="993"/>
      <c r="C331" s="994"/>
      <c r="D331" s="994"/>
      <c r="E331" s="775"/>
      <c r="F331" s="775"/>
      <c r="G331" s="993"/>
      <c r="H331" s="824"/>
      <c r="I331" s="995"/>
      <c r="J331" s="996"/>
      <c r="K331" s="995"/>
      <c r="L331" s="993"/>
      <c r="M331" s="993"/>
      <c r="N331" s="996"/>
      <c r="O331" s="915"/>
      <c r="P331" s="915"/>
    </row>
    <row r="332" spans="1:16" s="689" customFormat="1" x14ac:dyDescent="0.2">
      <c r="A332" s="1012"/>
      <c r="B332" s="993"/>
      <c r="C332" s="994"/>
      <c r="D332" s="994"/>
      <c r="E332" s="775"/>
      <c r="F332" s="775"/>
      <c r="G332" s="993"/>
      <c r="H332" s="824"/>
      <c r="I332" s="995"/>
      <c r="J332" s="996"/>
      <c r="K332" s="995"/>
      <c r="L332" s="993"/>
      <c r="M332" s="993"/>
      <c r="N332" s="996"/>
      <c r="O332" s="915"/>
      <c r="P332" s="915"/>
    </row>
    <row r="333" spans="1:16" s="689" customFormat="1" x14ac:dyDescent="0.2">
      <c r="A333" s="1012"/>
      <c r="B333" s="993"/>
      <c r="C333" s="994"/>
      <c r="D333" s="994"/>
      <c r="E333" s="775"/>
      <c r="F333" s="775"/>
      <c r="G333" s="993"/>
      <c r="H333" s="824"/>
      <c r="I333" s="995"/>
      <c r="J333" s="996"/>
      <c r="K333" s="995"/>
      <c r="L333" s="993"/>
      <c r="M333" s="993"/>
      <c r="N333" s="996"/>
      <c r="O333" s="915"/>
      <c r="P333" s="915"/>
    </row>
    <row r="334" spans="1:16" s="689" customFormat="1" x14ac:dyDescent="0.2">
      <c r="A334" s="1012"/>
      <c r="B334" s="993"/>
      <c r="C334" s="994"/>
      <c r="D334" s="994"/>
      <c r="E334" s="775"/>
      <c r="F334" s="775"/>
      <c r="G334" s="993"/>
      <c r="H334" s="824"/>
      <c r="I334" s="995"/>
      <c r="J334" s="996"/>
      <c r="K334" s="995"/>
      <c r="L334" s="993"/>
      <c r="M334" s="993"/>
      <c r="N334" s="996"/>
      <c r="O334" s="915"/>
      <c r="P334" s="915"/>
    </row>
    <row r="335" spans="1:16" s="689" customFormat="1" x14ac:dyDescent="0.2">
      <c r="A335" s="1012"/>
      <c r="B335" s="993"/>
      <c r="C335" s="994"/>
      <c r="D335" s="994"/>
      <c r="E335" s="775"/>
      <c r="F335" s="775"/>
      <c r="G335" s="993"/>
      <c r="H335" s="824"/>
      <c r="I335" s="995"/>
      <c r="J335" s="996"/>
      <c r="K335" s="995"/>
      <c r="L335" s="993"/>
      <c r="M335" s="993"/>
      <c r="N335" s="996"/>
      <c r="O335" s="915"/>
      <c r="P335" s="915"/>
    </row>
    <row r="336" spans="1:16" s="689" customFormat="1" x14ac:dyDescent="0.2">
      <c r="A336" s="1012"/>
      <c r="B336" s="993"/>
      <c r="C336" s="994"/>
      <c r="D336" s="994"/>
      <c r="E336" s="775"/>
      <c r="F336" s="775"/>
      <c r="G336" s="993"/>
      <c r="H336" s="824"/>
      <c r="I336" s="995"/>
      <c r="J336" s="996"/>
      <c r="K336" s="995"/>
      <c r="L336" s="993"/>
      <c r="M336" s="993"/>
      <c r="N336" s="996"/>
      <c r="O336" s="915"/>
      <c r="P336" s="915"/>
    </row>
    <row r="337" spans="1:16" s="689" customFormat="1" x14ac:dyDescent="0.2">
      <c r="A337" s="1012"/>
      <c r="B337" s="993"/>
      <c r="C337" s="994"/>
      <c r="D337" s="994"/>
      <c r="E337" s="775"/>
      <c r="F337" s="775"/>
      <c r="G337" s="993"/>
      <c r="H337" s="824"/>
      <c r="I337" s="995"/>
      <c r="J337" s="996"/>
      <c r="K337" s="995"/>
      <c r="L337" s="993"/>
      <c r="M337" s="993"/>
      <c r="N337" s="996"/>
      <c r="O337" s="915"/>
      <c r="P337" s="915"/>
    </row>
    <row r="338" spans="1:16" s="689" customFormat="1" x14ac:dyDescent="0.2">
      <c r="A338" s="1012"/>
      <c r="B338" s="993"/>
      <c r="C338" s="994"/>
      <c r="D338" s="994"/>
      <c r="E338" s="775"/>
      <c r="F338" s="775"/>
      <c r="G338" s="993"/>
      <c r="H338" s="824"/>
      <c r="I338" s="995"/>
      <c r="J338" s="996"/>
      <c r="K338" s="995"/>
      <c r="L338" s="993"/>
      <c r="M338" s="993"/>
      <c r="N338" s="996"/>
      <c r="O338" s="915"/>
      <c r="P338" s="915"/>
    </row>
    <row r="339" spans="1:16" s="689" customFormat="1" x14ac:dyDescent="0.2">
      <c r="A339" s="1012"/>
      <c r="B339" s="993"/>
      <c r="C339" s="994"/>
      <c r="D339" s="994"/>
      <c r="E339" s="775"/>
      <c r="F339" s="775"/>
      <c r="G339" s="993"/>
      <c r="H339" s="824"/>
      <c r="I339" s="995"/>
      <c r="J339" s="996"/>
      <c r="K339" s="995"/>
      <c r="L339" s="993"/>
      <c r="M339" s="993"/>
      <c r="N339" s="996"/>
      <c r="O339" s="915"/>
      <c r="P339" s="915"/>
    </row>
    <row r="340" spans="1:16" s="689" customFormat="1" x14ac:dyDescent="0.2">
      <c r="A340" s="1012"/>
      <c r="B340" s="993"/>
      <c r="C340" s="994"/>
      <c r="D340" s="994"/>
      <c r="E340" s="775"/>
      <c r="F340" s="775"/>
      <c r="G340" s="993"/>
      <c r="H340" s="824"/>
      <c r="I340" s="995"/>
      <c r="J340" s="996"/>
      <c r="K340" s="995"/>
      <c r="L340" s="993"/>
      <c r="M340" s="993"/>
      <c r="N340" s="996"/>
      <c r="O340" s="915"/>
      <c r="P340" s="915"/>
    </row>
    <row r="341" spans="1:16" s="689" customFormat="1" x14ac:dyDescent="0.2">
      <c r="A341" s="1012"/>
      <c r="B341" s="993"/>
      <c r="C341" s="994"/>
      <c r="D341" s="994"/>
      <c r="E341" s="775"/>
      <c r="F341" s="775"/>
      <c r="G341" s="993"/>
      <c r="H341" s="824"/>
      <c r="I341" s="995"/>
      <c r="J341" s="996"/>
      <c r="K341" s="995"/>
      <c r="L341" s="993"/>
      <c r="M341" s="993"/>
      <c r="N341" s="996"/>
      <c r="O341" s="915"/>
      <c r="P341" s="915"/>
    </row>
    <row r="342" spans="1:16" s="689" customFormat="1" x14ac:dyDescent="0.2">
      <c r="A342" s="1012"/>
      <c r="B342" s="993"/>
      <c r="C342" s="994"/>
      <c r="D342" s="994"/>
      <c r="E342" s="775"/>
      <c r="F342" s="775"/>
      <c r="G342" s="993"/>
      <c r="H342" s="824"/>
      <c r="I342" s="995"/>
      <c r="J342" s="996"/>
      <c r="K342" s="995"/>
      <c r="L342" s="993"/>
      <c r="M342" s="993"/>
      <c r="N342" s="996"/>
      <c r="O342" s="915"/>
      <c r="P342" s="915"/>
    </row>
    <row r="343" spans="1:16" s="689" customFormat="1" x14ac:dyDescent="0.2">
      <c r="A343" s="1012"/>
      <c r="B343" s="993"/>
      <c r="C343" s="994"/>
      <c r="D343" s="994"/>
      <c r="E343" s="775"/>
      <c r="F343" s="775"/>
      <c r="G343" s="993"/>
      <c r="H343" s="824"/>
      <c r="I343" s="995"/>
      <c r="J343" s="996"/>
      <c r="K343" s="995"/>
      <c r="L343" s="993"/>
      <c r="M343" s="993"/>
      <c r="N343" s="996"/>
      <c r="O343" s="915"/>
      <c r="P343" s="915"/>
    </row>
    <row r="344" spans="1:16" s="689" customFormat="1" x14ac:dyDescent="0.2">
      <c r="A344" s="1012"/>
      <c r="B344" s="993"/>
      <c r="C344" s="994"/>
      <c r="D344" s="994"/>
      <c r="E344" s="775"/>
      <c r="F344" s="775"/>
      <c r="G344" s="993"/>
      <c r="H344" s="824"/>
      <c r="I344" s="995"/>
      <c r="J344" s="996"/>
      <c r="K344" s="995"/>
      <c r="L344" s="993"/>
      <c r="M344" s="993"/>
      <c r="N344" s="996"/>
      <c r="O344" s="915"/>
      <c r="P344" s="915"/>
    </row>
    <row r="345" spans="1:16" s="689" customFormat="1" x14ac:dyDescent="0.2">
      <c r="A345" s="1012"/>
      <c r="B345" s="993"/>
      <c r="C345" s="994"/>
      <c r="D345" s="994"/>
      <c r="E345" s="775"/>
      <c r="F345" s="775"/>
      <c r="G345" s="993"/>
      <c r="H345" s="824"/>
      <c r="I345" s="995"/>
      <c r="J345" s="996"/>
      <c r="K345" s="995"/>
      <c r="L345" s="993"/>
      <c r="M345" s="993"/>
      <c r="N345" s="996"/>
      <c r="O345" s="915"/>
      <c r="P345" s="915"/>
    </row>
    <row r="346" spans="1:16" s="689" customFormat="1" x14ac:dyDescent="0.2">
      <c r="A346" s="1012"/>
      <c r="B346" s="993"/>
      <c r="C346" s="994"/>
      <c r="D346" s="994"/>
      <c r="E346" s="775"/>
      <c r="F346" s="775"/>
      <c r="G346" s="993"/>
      <c r="H346" s="824"/>
      <c r="I346" s="995"/>
      <c r="J346" s="996"/>
      <c r="K346" s="995"/>
      <c r="L346" s="993"/>
      <c r="M346" s="993"/>
      <c r="N346" s="996"/>
      <c r="O346" s="915"/>
      <c r="P346" s="915"/>
    </row>
    <row r="347" spans="1:16" s="689" customFormat="1" x14ac:dyDescent="0.2">
      <c r="A347" s="1012"/>
      <c r="B347" s="993"/>
      <c r="C347" s="994"/>
      <c r="D347" s="994"/>
      <c r="E347" s="775"/>
      <c r="F347" s="775"/>
      <c r="G347" s="993"/>
      <c r="H347" s="824"/>
      <c r="I347" s="995"/>
      <c r="J347" s="996"/>
      <c r="K347" s="995"/>
      <c r="L347" s="993"/>
      <c r="M347" s="993"/>
      <c r="N347" s="996"/>
      <c r="O347" s="915"/>
      <c r="P347" s="915"/>
    </row>
    <row r="348" spans="1:16" s="689" customFormat="1" x14ac:dyDescent="0.2">
      <c r="A348" s="1012"/>
      <c r="B348" s="993"/>
      <c r="C348" s="994"/>
      <c r="D348" s="994"/>
      <c r="E348" s="775"/>
      <c r="F348" s="775"/>
      <c r="G348" s="993"/>
      <c r="H348" s="824"/>
      <c r="I348" s="995"/>
      <c r="J348" s="996"/>
      <c r="K348" s="995"/>
      <c r="L348" s="993"/>
      <c r="M348" s="993"/>
      <c r="N348" s="996"/>
      <c r="O348" s="915"/>
      <c r="P348" s="915"/>
    </row>
    <row r="349" spans="1:16" s="689" customFormat="1" x14ac:dyDescent="0.2">
      <c r="A349" s="1012"/>
      <c r="B349" s="993"/>
      <c r="C349" s="994"/>
      <c r="D349" s="994"/>
      <c r="E349" s="775"/>
      <c r="F349" s="775"/>
      <c r="G349" s="993"/>
      <c r="H349" s="824"/>
      <c r="I349" s="995"/>
      <c r="J349" s="996"/>
      <c r="K349" s="995"/>
      <c r="L349" s="993"/>
      <c r="M349" s="993"/>
      <c r="N349" s="996"/>
      <c r="O349" s="915"/>
      <c r="P349" s="915"/>
    </row>
    <row r="350" spans="1:16" s="689" customFormat="1" x14ac:dyDescent="0.2">
      <c r="A350" s="1012"/>
      <c r="B350" s="993"/>
      <c r="C350" s="994"/>
      <c r="D350" s="994"/>
      <c r="E350" s="775"/>
      <c r="F350" s="775"/>
      <c r="G350" s="993"/>
      <c r="H350" s="824"/>
      <c r="I350" s="995"/>
      <c r="J350" s="996"/>
      <c r="K350" s="995"/>
      <c r="L350" s="993"/>
      <c r="M350" s="993"/>
      <c r="N350" s="996"/>
      <c r="O350" s="915"/>
      <c r="P350" s="915"/>
    </row>
    <row r="351" spans="1:16" s="689" customFormat="1" x14ac:dyDescent="0.2">
      <c r="A351" s="1012"/>
      <c r="B351" s="993"/>
      <c r="C351" s="994"/>
      <c r="D351" s="994"/>
      <c r="E351" s="775"/>
      <c r="F351" s="775"/>
      <c r="G351" s="993"/>
      <c r="H351" s="824"/>
      <c r="I351" s="995"/>
      <c r="J351" s="996"/>
      <c r="K351" s="995"/>
      <c r="L351" s="993"/>
      <c r="M351" s="993"/>
      <c r="N351" s="996"/>
      <c r="O351" s="915"/>
      <c r="P351" s="915"/>
    </row>
    <row r="352" spans="1:16" s="689" customFormat="1" x14ac:dyDescent="0.2">
      <c r="A352" s="1012"/>
      <c r="B352" s="993"/>
      <c r="C352" s="994"/>
      <c r="D352" s="994"/>
      <c r="E352" s="775"/>
      <c r="F352" s="775"/>
      <c r="G352" s="993"/>
      <c r="H352" s="824"/>
      <c r="I352" s="995"/>
      <c r="J352" s="996"/>
      <c r="K352" s="995"/>
      <c r="L352" s="993"/>
      <c r="M352" s="993"/>
      <c r="N352" s="996"/>
      <c r="O352" s="915"/>
      <c r="P352" s="915"/>
    </row>
    <row r="353" spans="1:16" s="689" customFormat="1" x14ac:dyDescent="0.2">
      <c r="A353" s="1012"/>
      <c r="B353" s="993"/>
      <c r="C353" s="994"/>
      <c r="D353" s="994"/>
      <c r="E353" s="775"/>
      <c r="F353" s="775"/>
      <c r="G353" s="993"/>
      <c r="H353" s="824"/>
      <c r="I353" s="995"/>
      <c r="J353" s="996"/>
      <c r="K353" s="995"/>
      <c r="L353" s="993"/>
      <c r="M353" s="993"/>
      <c r="N353" s="996"/>
      <c r="O353" s="915"/>
      <c r="P353" s="915"/>
    </row>
    <row r="354" spans="1:16" s="689" customFormat="1" x14ac:dyDescent="0.2">
      <c r="A354" s="1012"/>
      <c r="B354" s="993"/>
      <c r="C354" s="994"/>
      <c r="D354" s="994"/>
      <c r="E354" s="775"/>
      <c r="F354" s="775"/>
      <c r="G354" s="993"/>
      <c r="H354" s="824"/>
      <c r="I354" s="995"/>
      <c r="J354" s="996"/>
      <c r="K354" s="995"/>
      <c r="L354" s="993"/>
      <c r="M354" s="993"/>
      <c r="N354" s="996"/>
      <c r="O354" s="915"/>
      <c r="P354" s="915"/>
    </row>
    <row r="355" spans="1:16" s="689" customFormat="1" x14ac:dyDescent="0.2">
      <c r="A355" s="1012"/>
      <c r="B355" s="993"/>
      <c r="C355" s="994"/>
      <c r="D355" s="994"/>
      <c r="E355" s="775"/>
      <c r="F355" s="775"/>
      <c r="G355" s="993"/>
      <c r="H355" s="824"/>
      <c r="I355" s="995"/>
      <c r="J355" s="996"/>
      <c r="K355" s="995"/>
      <c r="L355" s="993"/>
      <c r="M355" s="993"/>
      <c r="N355" s="996"/>
      <c r="O355" s="915"/>
      <c r="P355" s="915"/>
    </row>
    <row r="356" spans="1:16" s="689" customFormat="1" x14ac:dyDescent="0.2">
      <c r="A356" s="1012"/>
      <c r="B356" s="993"/>
      <c r="C356" s="994"/>
      <c r="D356" s="994"/>
      <c r="E356" s="775"/>
      <c r="F356" s="775"/>
      <c r="G356" s="993"/>
      <c r="H356" s="824"/>
      <c r="I356" s="995"/>
      <c r="J356" s="996"/>
      <c r="K356" s="995"/>
      <c r="L356" s="993"/>
      <c r="M356" s="993"/>
      <c r="N356" s="996"/>
      <c r="O356" s="915"/>
      <c r="P356" s="915"/>
    </row>
    <row r="357" spans="1:16" s="689" customFormat="1" x14ac:dyDescent="0.2">
      <c r="A357" s="1012"/>
      <c r="B357" s="993"/>
      <c r="C357" s="994"/>
      <c r="D357" s="994"/>
      <c r="E357" s="775"/>
      <c r="F357" s="775"/>
      <c r="G357" s="993"/>
      <c r="H357" s="824"/>
      <c r="I357" s="995"/>
      <c r="J357" s="996"/>
      <c r="K357" s="995"/>
      <c r="L357" s="993"/>
      <c r="M357" s="993"/>
      <c r="N357" s="996"/>
      <c r="O357" s="915"/>
      <c r="P357" s="915"/>
    </row>
    <row r="358" spans="1:16" s="689" customFormat="1" x14ac:dyDescent="0.2">
      <c r="A358" s="1012"/>
      <c r="B358" s="993"/>
      <c r="C358" s="994"/>
      <c r="D358" s="994"/>
      <c r="E358" s="775"/>
      <c r="F358" s="775"/>
      <c r="G358" s="993"/>
      <c r="H358" s="824"/>
      <c r="I358" s="995"/>
      <c r="J358" s="996"/>
      <c r="K358" s="995"/>
      <c r="L358" s="993"/>
      <c r="M358" s="993"/>
      <c r="N358" s="996"/>
      <c r="O358" s="915"/>
      <c r="P358" s="915"/>
    </row>
    <row r="359" spans="1:16" s="689" customFormat="1" x14ac:dyDescent="0.2">
      <c r="A359" s="1012"/>
      <c r="B359" s="993"/>
      <c r="C359" s="994"/>
      <c r="D359" s="994"/>
      <c r="E359" s="775"/>
      <c r="F359" s="775"/>
      <c r="G359" s="993"/>
      <c r="H359" s="824"/>
      <c r="I359" s="995"/>
      <c r="J359" s="996"/>
      <c r="K359" s="995"/>
      <c r="L359" s="993"/>
      <c r="M359" s="993"/>
      <c r="N359" s="996"/>
      <c r="O359" s="915"/>
      <c r="P359" s="915"/>
    </row>
    <row r="360" spans="1:16" s="689" customFormat="1" x14ac:dyDescent="0.2">
      <c r="A360" s="1012"/>
      <c r="B360" s="993"/>
      <c r="C360" s="994"/>
      <c r="D360" s="994"/>
      <c r="E360" s="775"/>
      <c r="F360" s="775"/>
      <c r="G360" s="993"/>
      <c r="H360" s="824"/>
      <c r="I360" s="995"/>
      <c r="J360" s="996"/>
      <c r="K360" s="995"/>
      <c r="L360" s="993"/>
      <c r="M360" s="993"/>
      <c r="N360" s="996"/>
      <c r="O360" s="915"/>
      <c r="P360" s="915"/>
    </row>
    <row r="361" spans="1:16" s="689" customFormat="1" x14ac:dyDescent="0.2">
      <c r="A361" s="1012"/>
      <c r="B361" s="993"/>
      <c r="C361" s="994"/>
      <c r="D361" s="994"/>
      <c r="E361" s="775"/>
      <c r="F361" s="775"/>
      <c r="G361" s="993"/>
      <c r="H361" s="824"/>
      <c r="I361" s="995"/>
      <c r="J361" s="996"/>
      <c r="K361" s="995"/>
      <c r="L361" s="993"/>
      <c r="M361" s="993"/>
      <c r="N361" s="996"/>
      <c r="O361" s="915"/>
      <c r="P361" s="915"/>
    </row>
    <row r="362" spans="1:16" s="689" customFormat="1" x14ac:dyDescent="0.2">
      <c r="A362" s="1012"/>
      <c r="B362" s="993"/>
      <c r="C362" s="994"/>
      <c r="D362" s="994"/>
      <c r="E362" s="775"/>
      <c r="F362" s="775"/>
      <c r="G362" s="993"/>
      <c r="H362" s="824"/>
      <c r="I362" s="995"/>
      <c r="J362" s="996"/>
      <c r="K362" s="995"/>
      <c r="L362" s="993"/>
      <c r="M362" s="993"/>
      <c r="N362" s="996"/>
      <c r="O362" s="915"/>
      <c r="P362" s="915"/>
    </row>
    <row r="363" spans="1:16" s="689" customFormat="1" x14ac:dyDescent="0.2">
      <c r="A363" s="1012"/>
      <c r="B363" s="993"/>
      <c r="C363" s="994"/>
      <c r="D363" s="994"/>
      <c r="E363" s="775"/>
      <c r="F363" s="775"/>
      <c r="G363" s="993"/>
      <c r="H363" s="824"/>
      <c r="I363" s="995"/>
      <c r="J363" s="996"/>
      <c r="K363" s="995"/>
      <c r="L363" s="993"/>
      <c r="M363" s="993"/>
      <c r="N363" s="996"/>
      <c r="O363" s="915"/>
      <c r="P363" s="915"/>
    </row>
    <row r="364" spans="1:16" s="689" customFormat="1" x14ac:dyDescent="0.2">
      <c r="A364" s="1012"/>
      <c r="B364" s="993"/>
      <c r="C364" s="994"/>
      <c r="D364" s="994"/>
      <c r="E364" s="775"/>
      <c r="F364" s="775"/>
      <c r="G364" s="993"/>
      <c r="H364" s="824"/>
      <c r="I364" s="995"/>
      <c r="J364" s="996"/>
      <c r="K364" s="995"/>
      <c r="L364" s="993"/>
      <c r="M364" s="993"/>
      <c r="N364" s="996"/>
      <c r="O364" s="915"/>
      <c r="P364" s="915"/>
    </row>
    <row r="365" spans="1:16" s="689" customFormat="1" x14ac:dyDescent="0.2">
      <c r="A365" s="1012"/>
      <c r="B365" s="993"/>
      <c r="C365" s="994"/>
      <c r="D365" s="994"/>
      <c r="E365" s="775"/>
      <c r="F365" s="775"/>
      <c r="G365" s="993"/>
      <c r="H365" s="824"/>
      <c r="I365" s="995"/>
      <c r="J365" s="996"/>
      <c r="K365" s="995"/>
      <c r="L365" s="993"/>
      <c r="M365" s="993"/>
      <c r="N365" s="996"/>
      <c r="O365" s="915"/>
      <c r="P365" s="915"/>
    </row>
    <row r="366" spans="1:16" s="689" customFormat="1" x14ac:dyDescent="0.2">
      <c r="A366" s="1012"/>
      <c r="B366" s="993"/>
      <c r="C366" s="994"/>
      <c r="D366" s="994"/>
      <c r="E366" s="775"/>
      <c r="F366" s="775"/>
      <c r="G366" s="993"/>
      <c r="H366" s="824"/>
      <c r="I366" s="995"/>
      <c r="J366" s="996"/>
      <c r="K366" s="995"/>
      <c r="L366" s="993"/>
      <c r="M366" s="993"/>
      <c r="N366" s="996"/>
      <c r="O366" s="915"/>
      <c r="P366" s="915"/>
    </row>
    <row r="367" spans="1:16" s="689" customFormat="1" x14ac:dyDescent="0.2">
      <c r="A367" s="1012"/>
      <c r="B367" s="993"/>
      <c r="C367" s="994"/>
      <c r="D367" s="994"/>
      <c r="E367" s="775"/>
      <c r="F367" s="775"/>
      <c r="G367" s="993"/>
      <c r="H367" s="824"/>
      <c r="I367" s="995"/>
      <c r="J367" s="996"/>
      <c r="K367" s="995"/>
      <c r="L367" s="993"/>
      <c r="M367" s="993"/>
      <c r="N367" s="996"/>
      <c r="O367" s="915"/>
      <c r="P367" s="915"/>
    </row>
    <row r="368" spans="1:16" s="689" customFormat="1" x14ac:dyDescent="0.2">
      <c r="A368" s="1012"/>
      <c r="B368" s="993"/>
      <c r="C368" s="994"/>
      <c r="D368" s="994"/>
      <c r="E368" s="775"/>
      <c r="F368" s="775"/>
      <c r="G368" s="993"/>
      <c r="H368" s="824"/>
      <c r="I368" s="995"/>
      <c r="J368" s="996"/>
      <c r="K368" s="995"/>
      <c r="L368" s="993"/>
      <c r="M368" s="993"/>
      <c r="N368" s="996"/>
      <c r="O368" s="915"/>
      <c r="P368" s="915"/>
    </row>
    <row r="369" spans="1:16" s="689" customFormat="1" x14ac:dyDescent="0.2">
      <c r="A369" s="1012"/>
      <c r="B369" s="993"/>
      <c r="C369" s="994"/>
      <c r="D369" s="994"/>
      <c r="E369" s="775"/>
      <c r="F369" s="775"/>
      <c r="G369" s="993"/>
      <c r="H369" s="824"/>
      <c r="I369" s="995"/>
      <c r="J369" s="996"/>
      <c r="K369" s="995"/>
      <c r="L369" s="993"/>
      <c r="M369" s="993"/>
      <c r="N369" s="996"/>
      <c r="O369" s="915"/>
      <c r="P369" s="915"/>
    </row>
    <row r="370" spans="1:16" s="689" customFormat="1" x14ac:dyDescent="0.2">
      <c r="A370" s="1012"/>
      <c r="B370" s="993"/>
      <c r="C370" s="994"/>
      <c r="D370" s="994"/>
      <c r="E370" s="775"/>
      <c r="F370" s="775"/>
      <c r="G370" s="993"/>
      <c r="H370" s="824"/>
      <c r="I370" s="995"/>
      <c r="J370" s="996"/>
      <c r="K370" s="995"/>
      <c r="L370" s="993"/>
      <c r="M370" s="993"/>
      <c r="N370" s="996"/>
      <c r="O370" s="915"/>
      <c r="P370" s="915"/>
    </row>
    <row r="371" spans="1:16" s="689" customFormat="1" x14ac:dyDescent="0.2">
      <c r="A371" s="1012"/>
      <c r="B371" s="993"/>
      <c r="C371" s="994"/>
      <c r="D371" s="994"/>
      <c r="E371" s="775"/>
      <c r="F371" s="775"/>
      <c r="G371" s="993"/>
      <c r="H371" s="824"/>
      <c r="I371" s="995"/>
      <c r="J371" s="996"/>
      <c r="K371" s="995"/>
      <c r="L371" s="993"/>
      <c r="M371" s="993"/>
      <c r="N371" s="996"/>
      <c r="O371" s="915"/>
      <c r="P371" s="915"/>
    </row>
    <row r="372" spans="1:16" s="689" customFormat="1" x14ac:dyDescent="0.2">
      <c r="A372" s="1012"/>
      <c r="B372" s="993"/>
      <c r="C372" s="994"/>
      <c r="D372" s="994"/>
      <c r="E372" s="775"/>
      <c r="F372" s="775"/>
      <c r="G372" s="993"/>
      <c r="H372" s="824"/>
      <c r="I372" s="995"/>
      <c r="J372" s="996"/>
      <c r="K372" s="995"/>
      <c r="L372" s="993"/>
      <c r="M372" s="993"/>
      <c r="N372" s="996"/>
      <c r="O372" s="915"/>
      <c r="P372" s="915"/>
    </row>
    <row r="373" spans="1:16" s="689" customFormat="1" x14ac:dyDescent="0.2">
      <c r="A373" s="1012"/>
      <c r="B373" s="993"/>
      <c r="C373" s="994"/>
      <c r="D373" s="994"/>
      <c r="E373" s="775"/>
      <c r="F373" s="775"/>
      <c r="G373" s="993"/>
      <c r="H373" s="824"/>
      <c r="I373" s="995"/>
      <c r="J373" s="996"/>
      <c r="K373" s="995"/>
      <c r="L373" s="993"/>
      <c r="M373" s="993"/>
      <c r="N373" s="996"/>
      <c r="O373" s="915"/>
      <c r="P373" s="915"/>
    </row>
    <row r="374" spans="1:16" s="689" customFormat="1" x14ac:dyDescent="0.2">
      <c r="A374" s="1012"/>
      <c r="B374" s="993"/>
      <c r="C374" s="994"/>
      <c r="D374" s="994"/>
      <c r="E374" s="775"/>
      <c r="F374" s="775"/>
      <c r="G374" s="993"/>
      <c r="H374" s="824"/>
      <c r="I374" s="995"/>
      <c r="J374" s="996"/>
      <c r="K374" s="995"/>
      <c r="L374" s="993"/>
      <c r="M374" s="993"/>
      <c r="N374" s="996"/>
      <c r="O374" s="915"/>
      <c r="P374" s="915"/>
    </row>
    <row r="375" spans="1:16" s="689" customFormat="1" x14ac:dyDescent="0.2">
      <c r="A375" s="1012"/>
      <c r="B375" s="993"/>
      <c r="C375" s="994"/>
      <c r="D375" s="994"/>
      <c r="E375" s="775"/>
      <c r="F375" s="775"/>
      <c r="G375" s="993"/>
      <c r="H375" s="824"/>
      <c r="I375" s="995"/>
      <c r="J375" s="996"/>
      <c r="K375" s="995"/>
      <c r="L375" s="993"/>
      <c r="M375" s="993"/>
      <c r="N375" s="996"/>
      <c r="O375" s="915"/>
      <c r="P375" s="915"/>
    </row>
    <row r="376" spans="1:16" s="689" customFormat="1" x14ac:dyDescent="0.2">
      <c r="A376" s="1012"/>
      <c r="B376" s="993"/>
      <c r="C376" s="994"/>
      <c r="D376" s="994"/>
      <c r="E376" s="775"/>
      <c r="F376" s="775"/>
      <c r="G376" s="993"/>
      <c r="H376" s="824"/>
      <c r="I376" s="995"/>
      <c r="J376" s="996"/>
      <c r="K376" s="995"/>
      <c r="L376" s="993"/>
      <c r="M376" s="993"/>
      <c r="N376" s="996"/>
      <c r="O376" s="915"/>
      <c r="P376" s="915"/>
    </row>
    <row r="377" spans="1:16" s="689" customFormat="1" x14ac:dyDescent="0.2">
      <c r="A377" s="1012"/>
      <c r="B377" s="993"/>
      <c r="C377" s="994"/>
      <c r="D377" s="994"/>
      <c r="E377" s="775"/>
      <c r="F377" s="775"/>
      <c r="G377" s="993"/>
      <c r="H377" s="824"/>
      <c r="I377" s="995"/>
      <c r="J377" s="996"/>
      <c r="K377" s="995"/>
      <c r="L377" s="993"/>
      <c r="M377" s="993"/>
      <c r="N377" s="996"/>
      <c r="O377" s="915"/>
      <c r="P377" s="915"/>
    </row>
    <row r="378" spans="1:16" s="689" customFormat="1" x14ac:dyDescent="0.2">
      <c r="A378" s="1012"/>
      <c r="B378" s="993"/>
      <c r="C378" s="994"/>
      <c r="D378" s="994"/>
      <c r="E378" s="775"/>
      <c r="F378" s="775"/>
      <c r="G378" s="993"/>
      <c r="H378" s="824"/>
      <c r="I378" s="995"/>
      <c r="J378" s="996"/>
      <c r="K378" s="995"/>
      <c r="L378" s="993"/>
      <c r="M378" s="993"/>
      <c r="N378" s="996"/>
      <c r="O378" s="915"/>
      <c r="P378" s="915"/>
    </row>
    <row r="379" spans="1:16" s="689" customFormat="1" x14ac:dyDescent="0.2">
      <c r="A379" s="1012"/>
      <c r="B379" s="993"/>
      <c r="C379" s="994"/>
      <c r="D379" s="994"/>
      <c r="E379" s="775"/>
      <c r="F379" s="775"/>
      <c r="G379" s="993"/>
      <c r="H379" s="824"/>
      <c r="I379" s="995"/>
      <c r="J379" s="996"/>
      <c r="K379" s="995"/>
      <c r="L379" s="993"/>
      <c r="M379" s="993"/>
      <c r="N379" s="996"/>
      <c r="O379" s="915"/>
      <c r="P379" s="915"/>
    </row>
    <row r="380" spans="1:16" s="689" customFormat="1" x14ac:dyDescent="0.2">
      <c r="A380" s="1012"/>
      <c r="B380" s="993"/>
      <c r="C380" s="994"/>
      <c r="D380" s="994"/>
      <c r="E380" s="775"/>
      <c r="F380" s="775"/>
      <c r="G380" s="993"/>
      <c r="H380" s="824"/>
      <c r="I380" s="995"/>
      <c r="J380" s="996"/>
      <c r="K380" s="995"/>
      <c r="L380" s="993"/>
      <c r="M380" s="993"/>
      <c r="N380" s="996"/>
      <c r="O380" s="915"/>
      <c r="P380" s="915"/>
    </row>
    <row r="381" spans="1:16" s="689" customFormat="1" x14ac:dyDescent="0.2">
      <c r="A381" s="1012"/>
      <c r="B381" s="993"/>
      <c r="C381" s="994"/>
      <c r="D381" s="994"/>
      <c r="E381" s="775"/>
      <c r="F381" s="775"/>
      <c r="G381" s="993"/>
      <c r="H381" s="824"/>
      <c r="I381" s="995"/>
      <c r="J381" s="996"/>
      <c r="K381" s="995"/>
      <c r="L381" s="993"/>
      <c r="M381" s="993"/>
      <c r="N381" s="996"/>
      <c r="O381" s="915"/>
      <c r="P381" s="915"/>
    </row>
    <row r="382" spans="1:16" s="689" customFormat="1" x14ac:dyDescent="0.2">
      <c r="A382" s="1012"/>
      <c r="B382" s="993"/>
      <c r="C382" s="994"/>
      <c r="D382" s="994"/>
      <c r="E382" s="775"/>
      <c r="F382" s="775"/>
      <c r="G382" s="993"/>
      <c r="H382" s="824"/>
      <c r="I382" s="995"/>
      <c r="J382" s="996"/>
      <c r="K382" s="995"/>
      <c r="L382" s="993"/>
      <c r="M382" s="993"/>
      <c r="N382" s="996"/>
      <c r="O382" s="915"/>
      <c r="P382" s="915"/>
    </row>
    <row r="383" spans="1:16" s="689" customFormat="1" x14ac:dyDescent="0.2">
      <c r="A383" s="1012"/>
      <c r="B383" s="993"/>
      <c r="C383" s="994"/>
      <c r="D383" s="994"/>
      <c r="E383" s="775"/>
      <c r="F383" s="775"/>
      <c r="G383" s="993"/>
      <c r="H383" s="824"/>
      <c r="I383" s="995"/>
      <c r="J383" s="996"/>
      <c r="K383" s="995"/>
      <c r="L383" s="993"/>
      <c r="M383" s="993"/>
      <c r="N383" s="996"/>
      <c r="O383" s="915"/>
      <c r="P383" s="915"/>
    </row>
    <row r="384" spans="1:16" s="689" customFormat="1" x14ac:dyDescent="0.2">
      <c r="A384" s="1012"/>
      <c r="B384" s="993"/>
      <c r="C384" s="994"/>
      <c r="D384" s="994"/>
      <c r="E384" s="775"/>
      <c r="F384" s="775"/>
      <c r="G384" s="993"/>
      <c r="H384" s="824"/>
      <c r="I384" s="995"/>
      <c r="J384" s="996"/>
      <c r="K384" s="995"/>
      <c r="L384" s="993"/>
      <c r="M384" s="993"/>
      <c r="N384" s="996"/>
      <c r="O384" s="915"/>
      <c r="P384" s="915"/>
    </row>
    <row r="385" spans="1:16" s="689" customFormat="1" x14ac:dyDescent="0.2">
      <c r="A385" s="1012"/>
      <c r="B385" s="993"/>
      <c r="C385" s="994"/>
      <c r="D385" s="994"/>
      <c r="E385" s="775"/>
      <c r="F385" s="775"/>
      <c r="G385" s="993"/>
      <c r="H385" s="824"/>
      <c r="I385" s="995"/>
      <c r="J385" s="996"/>
      <c r="K385" s="995"/>
      <c r="L385" s="993"/>
      <c r="M385" s="993"/>
      <c r="N385" s="996"/>
      <c r="O385" s="915"/>
      <c r="P385" s="915"/>
    </row>
    <row r="386" spans="1:16" s="689" customFormat="1" x14ac:dyDescent="0.2">
      <c r="A386" s="1012"/>
      <c r="B386" s="993"/>
      <c r="C386" s="994"/>
      <c r="D386" s="994"/>
      <c r="E386" s="775"/>
      <c r="F386" s="775"/>
      <c r="G386" s="993"/>
      <c r="H386" s="824"/>
      <c r="I386" s="995"/>
      <c r="J386" s="996"/>
      <c r="K386" s="995"/>
      <c r="L386" s="993"/>
      <c r="M386" s="993"/>
      <c r="N386" s="996"/>
      <c r="O386" s="915"/>
      <c r="P386" s="915"/>
    </row>
    <row r="387" spans="1:16" s="689" customFormat="1" x14ac:dyDescent="0.2">
      <c r="A387" s="1012"/>
      <c r="B387" s="993"/>
      <c r="C387" s="994"/>
      <c r="D387" s="994"/>
      <c r="E387" s="775"/>
      <c r="F387" s="775"/>
      <c r="G387" s="993"/>
      <c r="H387" s="824"/>
      <c r="I387" s="995"/>
      <c r="J387" s="996"/>
      <c r="K387" s="995"/>
      <c r="L387" s="993"/>
      <c r="M387" s="993"/>
      <c r="N387" s="996"/>
      <c r="O387" s="915"/>
      <c r="P387" s="915"/>
    </row>
    <row r="388" spans="1:16" s="689" customFormat="1" x14ac:dyDescent="0.2">
      <c r="A388" s="1012"/>
      <c r="B388" s="993"/>
      <c r="C388" s="994"/>
      <c r="D388" s="994"/>
      <c r="E388" s="775"/>
      <c r="F388" s="775"/>
      <c r="G388" s="993"/>
      <c r="H388" s="824"/>
      <c r="I388" s="995"/>
      <c r="J388" s="996"/>
      <c r="K388" s="995"/>
      <c r="L388" s="993"/>
      <c r="M388" s="993"/>
      <c r="N388" s="996"/>
      <c r="O388" s="915"/>
      <c r="P388" s="915"/>
    </row>
    <row r="389" spans="1:16" s="689" customFormat="1" x14ac:dyDescent="0.2">
      <c r="A389" s="1012"/>
      <c r="B389" s="993"/>
      <c r="C389" s="994"/>
      <c r="D389" s="994"/>
      <c r="E389" s="775"/>
      <c r="F389" s="775"/>
      <c r="G389" s="993"/>
      <c r="H389" s="824"/>
      <c r="I389" s="995"/>
      <c r="J389" s="996"/>
      <c r="K389" s="995"/>
      <c r="L389" s="993"/>
      <c r="M389" s="993"/>
      <c r="N389" s="996"/>
      <c r="O389" s="915"/>
      <c r="P389" s="915"/>
    </row>
    <row r="390" spans="1:16" s="689" customFormat="1" x14ac:dyDescent="0.2">
      <c r="A390" s="1012"/>
      <c r="B390" s="993"/>
      <c r="C390" s="994"/>
      <c r="D390" s="994"/>
      <c r="E390" s="775"/>
      <c r="F390" s="775"/>
      <c r="G390" s="993"/>
      <c r="H390" s="824"/>
      <c r="I390" s="995"/>
      <c r="J390" s="996"/>
      <c r="K390" s="995"/>
      <c r="L390" s="993"/>
      <c r="M390" s="993"/>
      <c r="N390" s="996"/>
      <c r="O390" s="915"/>
      <c r="P390" s="915"/>
    </row>
    <row r="391" spans="1:16" s="689" customFormat="1" x14ac:dyDescent="0.2">
      <c r="A391" s="1012"/>
      <c r="B391" s="993"/>
      <c r="C391" s="994"/>
      <c r="D391" s="994"/>
      <c r="E391" s="775"/>
      <c r="F391" s="775"/>
      <c r="G391" s="993"/>
      <c r="H391" s="824"/>
      <c r="I391" s="995"/>
      <c r="J391" s="996"/>
      <c r="K391" s="995"/>
      <c r="L391" s="993"/>
      <c r="M391" s="993"/>
      <c r="N391" s="996"/>
      <c r="O391" s="915"/>
      <c r="P391" s="915"/>
    </row>
    <row r="392" spans="1:16" s="689" customFormat="1" x14ac:dyDescent="0.2">
      <c r="A392" s="1012"/>
      <c r="B392" s="993"/>
      <c r="C392" s="994"/>
      <c r="D392" s="994"/>
      <c r="E392" s="775"/>
      <c r="F392" s="775"/>
      <c r="G392" s="993"/>
      <c r="H392" s="824"/>
      <c r="I392" s="995"/>
      <c r="J392" s="996"/>
      <c r="K392" s="995"/>
      <c r="L392" s="993"/>
      <c r="M392" s="993"/>
      <c r="N392" s="996"/>
      <c r="O392" s="915"/>
      <c r="P392" s="915"/>
    </row>
    <row r="393" spans="1:16" s="689" customFormat="1" x14ac:dyDescent="0.2">
      <c r="A393" s="1012"/>
      <c r="B393" s="993"/>
      <c r="C393" s="994"/>
      <c r="D393" s="994"/>
      <c r="E393" s="775"/>
      <c r="F393" s="775"/>
      <c r="G393" s="993"/>
      <c r="H393" s="824"/>
      <c r="I393" s="995"/>
      <c r="J393" s="996"/>
      <c r="K393" s="995"/>
      <c r="L393" s="993"/>
      <c r="M393" s="993"/>
      <c r="N393" s="996"/>
      <c r="O393" s="915"/>
      <c r="P393" s="915"/>
    </row>
    <row r="394" spans="1:16" s="689" customFormat="1" x14ac:dyDescent="0.2">
      <c r="A394" s="1012"/>
      <c r="B394" s="993"/>
      <c r="C394" s="994"/>
      <c r="D394" s="994"/>
      <c r="E394" s="775"/>
      <c r="F394" s="775"/>
      <c r="G394" s="993"/>
      <c r="H394" s="824"/>
      <c r="I394" s="995"/>
      <c r="J394" s="996"/>
      <c r="K394" s="995"/>
      <c r="L394" s="993"/>
      <c r="M394" s="993"/>
      <c r="N394" s="996"/>
      <c r="O394" s="915"/>
      <c r="P394" s="915"/>
    </row>
    <row r="395" spans="1:16" s="689" customFormat="1" x14ac:dyDescent="0.2">
      <c r="A395" s="1012"/>
      <c r="B395" s="993"/>
      <c r="C395" s="994"/>
      <c r="D395" s="994"/>
      <c r="E395" s="775"/>
      <c r="F395" s="775"/>
      <c r="G395" s="993"/>
      <c r="H395" s="824"/>
      <c r="I395" s="995"/>
      <c r="J395" s="996"/>
      <c r="K395" s="995"/>
      <c r="L395" s="993"/>
      <c r="M395" s="993"/>
      <c r="N395" s="996"/>
      <c r="O395" s="915"/>
      <c r="P395" s="915"/>
    </row>
    <row r="396" spans="1:16" s="689" customFormat="1" x14ac:dyDescent="0.2">
      <c r="A396" s="1012"/>
      <c r="B396" s="993"/>
      <c r="C396" s="994"/>
      <c r="D396" s="994"/>
      <c r="E396" s="775"/>
      <c r="F396" s="775"/>
      <c r="G396" s="993"/>
      <c r="H396" s="824"/>
      <c r="I396" s="995"/>
      <c r="J396" s="996"/>
      <c r="K396" s="995"/>
      <c r="L396" s="993"/>
      <c r="M396" s="993"/>
      <c r="N396" s="996"/>
      <c r="O396" s="915"/>
      <c r="P396" s="915"/>
    </row>
    <row r="397" spans="1:16" s="689" customFormat="1" x14ac:dyDescent="0.2">
      <c r="A397" s="1012"/>
      <c r="B397" s="993"/>
      <c r="C397" s="994"/>
      <c r="D397" s="994"/>
      <c r="E397" s="775"/>
      <c r="F397" s="775"/>
      <c r="G397" s="993"/>
      <c r="H397" s="824"/>
      <c r="I397" s="995"/>
      <c r="J397" s="996"/>
      <c r="K397" s="995"/>
      <c r="L397" s="993"/>
      <c r="M397" s="993"/>
      <c r="N397" s="996"/>
      <c r="O397" s="915"/>
      <c r="P397" s="915"/>
    </row>
    <row r="398" spans="1:16" s="689" customFormat="1" x14ac:dyDescent="0.2">
      <c r="A398" s="1012"/>
      <c r="B398" s="993"/>
      <c r="C398" s="994"/>
      <c r="D398" s="994"/>
      <c r="E398" s="775"/>
      <c r="F398" s="775"/>
      <c r="G398" s="993"/>
      <c r="H398" s="824"/>
      <c r="I398" s="995"/>
      <c r="J398" s="996"/>
      <c r="K398" s="995"/>
      <c r="L398" s="993"/>
      <c r="M398" s="993"/>
      <c r="N398" s="996"/>
      <c r="O398" s="915"/>
      <c r="P398" s="915"/>
    </row>
    <row r="399" spans="1:16" s="689" customFormat="1" x14ac:dyDescent="0.2">
      <c r="A399" s="1012"/>
      <c r="B399" s="993"/>
      <c r="C399" s="994"/>
      <c r="D399" s="994"/>
      <c r="E399" s="775"/>
      <c r="F399" s="775"/>
      <c r="G399" s="993"/>
      <c r="H399" s="824"/>
      <c r="I399" s="995"/>
      <c r="J399" s="996"/>
      <c r="K399" s="995"/>
      <c r="L399" s="993"/>
      <c r="M399" s="993"/>
      <c r="N399" s="996"/>
      <c r="O399" s="915"/>
      <c r="P399" s="915"/>
    </row>
    <row r="400" spans="1:16" s="689" customFormat="1" x14ac:dyDescent="0.2">
      <c r="A400" s="1012"/>
      <c r="B400" s="993"/>
      <c r="C400" s="994"/>
      <c r="D400" s="994"/>
      <c r="E400" s="775"/>
      <c r="F400" s="775"/>
      <c r="G400" s="993"/>
      <c r="H400" s="824"/>
      <c r="I400" s="995"/>
      <c r="J400" s="996"/>
      <c r="K400" s="995"/>
      <c r="L400" s="993"/>
      <c r="M400" s="993"/>
      <c r="N400" s="996"/>
      <c r="O400" s="915"/>
      <c r="P400" s="915"/>
    </row>
    <row r="401" spans="1:16" s="689" customFormat="1" x14ac:dyDescent="0.2">
      <c r="A401" s="1012"/>
      <c r="B401" s="993"/>
      <c r="C401" s="994"/>
      <c r="D401" s="994"/>
      <c r="E401" s="775"/>
      <c r="F401" s="775"/>
      <c r="G401" s="993"/>
      <c r="H401" s="824"/>
      <c r="I401" s="995"/>
      <c r="J401" s="996"/>
      <c r="K401" s="995"/>
      <c r="L401" s="993"/>
      <c r="M401" s="993"/>
      <c r="N401" s="996"/>
      <c r="O401" s="915"/>
      <c r="P401" s="915"/>
    </row>
    <row r="402" spans="1:16" s="689" customFormat="1" x14ac:dyDescent="0.2">
      <c r="A402" s="1012"/>
      <c r="B402" s="993"/>
      <c r="C402" s="994"/>
      <c r="D402" s="994"/>
      <c r="E402" s="775"/>
      <c r="F402" s="775"/>
      <c r="G402" s="993"/>
      <c r="H402" s="824"/>
      <c r="I402" s="995"/>
      <c r="J402" s="996"/>
      <c r="K402" s="995"/>
      <c r="L402" s="993"/>
      <c r="M402" s="993"/>
      <c r="N402" s="996"/>
      <c r="O402" s="915"/>
      <c r="P402" s="915"/>
    </row>
    <row r="403" spans="1:16" s="689" customFormat="1" x14ac:dyDescent="0.2">
      <c r="A403" s="1012"/>
      <c r="B403" s="993"/>
      <c r="C403" s="994"/>
      <c r="D403" s="994"/>
      <c r="E403" s="775"/>
      <c r="F403" s="775"/>
      <c r="G403" s="993"/>
      <c r="H403" s="824"/>
      <c r="I403" s="995"/>
      <c r="J403" s="996"/>
      <c r="K403" s="995"/>
      <c r="L403" s="993"/>
      <c r="M403" s="993"/>
      <c r="N403" s="996"/>
      <c r="O403" s="915"/>
      <c r="P403" s="915"/>
    </row>
    <row r="404" spans="1:16" s="689" customFormat="1" x14ac:dyDescent="0.2">
      <c r="A404" s="1012"/>
      <c r="B404" s="993"/>
      <c r="C404" s="994"/>
      <c r="D404" s="994"/>
      <c r="E404" s="775"/>
      <c r="F404" s="775"/>
      <c r="G404" s="993"/>
      <c r="H404" s="824"/>
      <c r="I404" s="995"/>
      <c r="J404" s="996"/>
      <c r="K404" s="995"/>
      <c r="L404" s="993"/>
      <c r="M404" s="993"/>
      <c r="N404" s="996"/>
      <c r="O404" s="915"/>
      <c r="P404" s="915"/>
    </row>
    <row r="405" spans="1:16" s="689" customFormat="1" x14ac:dyDescent="0.2">
      <c r="A405" s="1012"/>
      <c r="B405" s="993"/>
      <c r="C405" s="994"/>
      <c r="D405" s="994"/>
      <c r="E405" s="775"/>
      <c r="F405" s="775"/>
      <c r="G405" s="993"/>
      <c r="H405" s="824"/>
      <c r="I405" s="995"/>
      <c r="J405" s="996"/>
      <c r="K405" s="995"/>
      <c r="L405" s="993"/>
      <c r="M405" s="993"/>
      <c r="N405" s="996"/>
      <c r="O405" s="915"/>
      <c r="P405" s="915"/>
    </row>
    <row r="406" spans="1:16" s="689" customFormat="1" x14ac:dyDescent="0.2">
      <c r="A406" s="1012"/>
      <c r="B406" s="993"/>
      <c r="C406" s="994"/>
      <c r="D406" s="994"/>
      <c r="E406" s="775"/>
      <c r="F406" s="775"/>
      <c r="G406" s="993"/>
      <c r="H406" s="824"/>
      <c r="I406" s="995"/>
      <c r="J406" s="996"/>
      <c r="K406" s="995"/>
      <c r="L406" s="993"/>
      <c r="M406" s="993"/>
      <c r="N406" s="996"/>
      <c r="O406" s="915"/>
      <c r="P406" s="915"/>
    </row>
    <row r="407" spans="1:16" s="689" customFormat="1" x14ac:dyDescent="0.2">
      <c r="A407" s="1012"/>
      <c r="B407" s="993"/>
      <c r="C407" s="994"/>
      <c r="D407" s="994"/>
      <c r="E407" s="775"/>
      <c r="F407" s="775"/>
      <c r="G407" s="993"/>
      <c r="H407" s="824"/>
      <c r="I407" s="995"/>
      <c r="J407" s="996"/>
      <c r="K407" s="995"/>
      <c r="L407" s="993"/>
      <c r="M407" s="993"/>
      <c r="N407" s="996"/>
      <c r="O407" s="915"/>
      <c r="P407" s="915"/>
    </row>
    <row r="408" spans="1:16" s="689" customFormat="1" x14ac:dyDescent="0.2">
      <c r="A408" s="1012"/>
      <c r="B408" s="993"/>
      <c r="C408" s="994"/>
      <c r="D408" s="994"/>
      <c r="E408" s="775"/>
      <c r="F408" s="775"/>
      <c r="G408" s="993"/>
      <c r="H408" s="824"/>
      <c r="I408" s="995"/>
      <c r="J408" s="996"/>
      <c r="K408" s="995"/>
      <c r="L408" s="993"/>
      <c r="M408" s="993"/>
      <c r="N408" s="996"/>
      <c r="O408" s="915"/>
      <c r="P408" s="915"/>
    </row>
    <row r="409" spans="1:16" s="689" customFormat="1" x14ac:dyDescent="0.2">
      <c r="A409" s="1012"/>
      <c r="B409" s="993"/>
      <c r="C409" s="994"/>
      <c r="D409" s="994"/>
      <c r="E409" s="775"/>
      <c r="F409" s="775"/>
      <c r="G409" s="993"/>
      <c r="H409" s="824"/>
      <c r="I409" s="995"/>
      <c r="J409" s="996"/>
      <c r="K409" s="995"/>
      <c r="L409" s="993"/>
      <c r="M409" s="993"/>
      <c r="N409" s="996"/>
      <c r="O409" s="915"/>
      <c r="P409" s="915"/>
    </row>
    <row r="410" spans="1:16" s="689" customFormat="1" x14ac:dyDescent="0.2">
      <c r="A410" s="1012"/>
      <c r="B410" s="993"/>
      <c r="C410" s="994"/>
      <c r="D410" s="994"/>
      <c r="E410" s="775"/>
      <c r="F410" s="775"/>
      <c r="G410" s="993"/>
      <c r="H410" s="824"/>
      <c r="I410" s="995"/>
      <c r="J410" s="996"/>
      <c r="K410" s="995"/>
      <c r="L410" s="993"/>
      <c r="M410" s="993"/>
      <c r="N410" s="996"/>
      <c r="O410" s="915"/>
      <c r="P410" s="915"/>
    </row>
    <row r="411" spans="1:16" s="689" customFormat="1" x14ac:dyDescent="0.2">
      <c r="A411" s="1012"/>
      <c r="B411" s="993"/>
      <c r="C411" s="994"/>
      <c r="D411" s="994"/>
      <c r="E411" s="775"/>
      <c r="F411" s="775"/>
      <c r="G411" s="993"/>
      <c r="H411" s="824"/>
      <c r="I411" s="995"/>
      <c r="J411" s="996"/>
      <c r="K411" s="995"/>
      <c r="L411" s="993"/>
      <c r="M411" s="993"/>
      <c r="N411" s="996"/>
      <c r="O411" s="915"/>
      <c r="P411" s="915"/>
    </row>
    <row r="412" spans="1:16" s="689" customFormat="1" x14ac:dyDescent="0.2">
      <c r="A412" s="1012"/>
      <c r="B412" s="993"/>
      <c r="C412" s="994"/>
      <c r="D412" s="994"/>
      <c r="E412" s="775"/>
      <c r="F412" s="775"/>
      <c r="G412" s="993"/>
      <c r="H412" s="824"/>
      <c r="I412" s="995"/>
      <c r="J412" s="996"/>
      <c r="K412" s="995"/>
      <c r="L412" s="993"/>
      <c r="M412" s="993"/>
      <c r="N412" s="996"/>
      <c r="O412" s="915"/>
      <c r="P412" s="915"/>
    </row>
    <row r="413" spans="1:16" s="689" customFormat="1" x14ac:dyDescent="0.2">
      <c r="A413" s="1012"/>
      <c r="B413" s="993"/>
      <c r="C413" s="994"/>
      <c r="D413" s="994"/>
      <c r="E413" s="775"/>
      <c r="F413" s="775"/>
      <c r="G413" s="993"/>
      <c r="H413" s="824"/>
      <c r="I413" s="995"/>
      <c r="J413" s="996"/>
      <c r="K413" s="995"/>
      <c r="L413" s="993"/>
      <c r="M413" s="993"/>
      <c r="N413" s="996"/>
      <c r="O413" s="915"/>
      <c r="P413" s="915"/>
    </row>
    <row r="414" spans="1:16" s="689" customFormat="1" x14ac:dyDescent="0.2">
      <c r="A414" s="1012"/>
      <c r="B414" s="993"/>
      <c r="C414" s="994"/>
      <c r="D414" s="994"/>
      <c r="E414" s="775"/>
      <c r="F414" s="775"/>
      <c r="G414" s="993"/>
      <c r="H414" s="824"/>
      <c r="I414" s="995"/>
      <c r="J414" s="996"/>
      <c r="K414" s="995"/>
      <c r="L414" s="993"/>
      <c r="M414" s="993"/>
      <c r="N414" s="996"/>
      <c r="O414" s="915"/>
      <c r="P414" s="915"/>
    </row>
    <row r="415" spans="1:16" s="689" customFormat="1" x14ac:dyDescent="0.2">
      <c r="A415" s="1012"/>
      <c r="B415" s="993"/>
      <c r="C415" s="994"/>
      <c r="D415" s="994"/>
      <c r="E415" s="775"/>
      <c r="F415" s="775"/>
      <c r="G415" s="993"/>
      <c r="H415" s="824"/>
      <c r="I415" s="995"/>
      <c r="J415" s="996"/>
      <c r="K415" s="995"/>
      <c r="L415" s="993"/>
      <c r="M415" s="993"/>
      <c r="N415" s="996"/>
      <c r="O415" s="915"/>
      <c r="P415" s="915"/>
    </row>
    <row r="416" spans="1:16" s="689" customFormat="1" x14ac:dyDescent="0.2">
      <c r="A416" s="1012"/>
      <c r="B416" s="993"/>
      <c r="C416" s="994"/>
      <c r="D416" s="994"/>
      <c r="E416" s="775"/>
      <c r="F416" s="775"/>
      <c r="G416" s="993"/>
      <c r="H416" s="824"/>
      <c r="I416" s="995"/>
      <c r="J416" s="996"/>
      <c r="K416" s="995"/>
      <c r="L416" s="993"/>
      <c r="M416" s="993"/>
      <c r="N416" s="996"/>
      <c r="O416" s="915"/>
      <c r="P416" s="915"/>
    </row>
    <row r="417" spans="1:16" s="689" customFormat="1" x14ac:dyDescent="0.2">
      <c r="A417" s="1012"/>
      <c r="B417" s="993"/>
      <c r="C417" s="994"/>
      <c r="D417" s="994"/>
      <c r="E417" s="775"/>
      <c r="F417" s="775"/>
      <c r="G417" s="993"/>
      <c r="H417" s="824"/>
      <c r="I417" s="995"/>
      <c r="J417" s="996"/>
      <c r="K417" s="995"/>
      <c r="L417" s="993"/>
      <c r="M417" s="993"/>
      <c r="N417" s="996"/>
      <c r="O417" s="915"/>
      <c r="P417" s="915"/>
    </row>
    <row r="418" spans="1:16" s="689" customFormat="1" x14ac:dyDescent="0.2">
      <c r="A418" s="1012"/>
      <c r="B418" s="993"/>
      <c r="C418" s="994"/>
      <c r="D418" s="994"/>
      <c r="E418" s="775"/>
      <c r="F418" s="775"/>
      <c r="G418" s="993"/>
      <c r="H418" s="824"/>
      <c r="I418" s="995"/>
      <c r="J418" s="996"/>
      <c r="K418" s="995"/>
      <c r="L418" s="993"/>
      <c r="M418" s="993"/>
      <c r="N418" s="996"/>
      <c r="O418" s="915"/>
      <c r="P418" s="915"/>
    </row>
    <row r="419" spans="1:16" s="689" customFormat="1" x14ac:dyDescent="0.2">
      <c r="A419" s="1012"/>
      <c r="B419" s="993"/>
      <c r="C419" s="994"/>
      <c r="D419" s="994"/>
      <c r="E419" s="775"/>
      <c r="F419" s="775"/>
      <c r="G419" s="993"/>
      <c r="H419" s="824"/>
      <c r="I419" s="995"/>
      <c r="J419" s="996"/>
      <c r="K419" s="995"/>
      <c r="L419" s="993"/>
      <c r="M419" s="993"/>
      <c r="N419" s="996"/>
      <c r="O419" s="915"/>
      <c r="P419" s="915"/>
    </row>
    <row r="420" spans="1:16" s="689" customFormat="1" x14ac:dyDescent="0.2">
      <c r="A420" s="1012"/>
      <c r="B420" s="993"/>
      <c r="C420" s="994"/>
      <c r="D420" s="994"/>
      <c r="E420" s="775"/>
      <c r="F420" s="775"/>
      <c r="G420" s="993"/>
      <c r="H420" s="824"/>
      <c r="I420" s="995"/>
      <c r="J420" s="996"/>
      <c r="K420" s="995"/>
      <c r="L420" s="993"/>
      <c r="M420" s="993"/>
      <c r="N420" s="996"/>
      <c r="O420" s="915"/>
      <c r="P420" s="915"/>
    </row>
    <row r="421" spans="1:16" s="689" customFormat="1" x14ac:dyDescent="0.2">
      <c r="A421" s="1012"/>
      <c r="B421" s="993"/>
      <c r="C421" s="994"/>
      <c r="D421" s="994"/>
      <c r="E421" s="775"/>
      <c r="F421" s="775"/>
      <c r="G421" s="993"/>
      <c r="H421" s="824"/>
      <c r="I421" s="995"/>
      <c r="J421" s="996"/>
      <c r="K421" s="995"/>
      <c r="L421" s="993"/>
      <c r="M421" s="993"/>
      <c r="N421" s="996"/>
      <c r="O421" s="915"/>
      <c r="P421" s="915"/>
    </row>
    <row r="422" spans="1:16" s="689" customFormat="1" x14ac:dyDescent="0.2">
      <c r="A422" s="1012"/>
      <c r="B422" s="993"/>
      <c r="C422" s="994"/>
      <c r="D422" s="994"/>
      <c r="E422" s="775"/>
      <c r="F422" s="775"/>
      <c r="G422" s="993"/>
      <c r="H422" s="824"/>
      <c r="I422" s="995"/>
      <c r="J422" s="996"/>
      <c r="K422" s="995"/>
      <c r="L422" s="993"/>
      <c r="M422" s="993"/>
      <c r="N422" s="996"/>
      <c r="O422" s="915"/>
      <c r="P422" s="915"/>
    </row>
    <row r="423" spans="1:16" s="689" customFormat="1" x14ac:dyDescent="0.2">
      <c r="A423" s="1012"/>
      <c r="B423" s="993"/>
      <c r="C423" s="994"/>
      <c r="D423" s="994"/>
      <c r="E423" s="775"/>
      <c r="F423" s="775"/>
      <c r="G423" s="993"/>
      <c r="H423" s="824"/>
      <c r="I423" s="995"/>
      <c r="J423" s="996"/>
      <c r="K423" s="995"/>
      <c r="L423" s="993"/>
      <c r="M423" s="993"/>
      <c r="N423" s="996"/>
      <c r="O423" s="915"/>
      <c r="P423" s="915"/>
    </row>
    <row r="424" spans="1:16" s="689" customFormat="1" x14ac:dyDescent="0.2">
      <c r="A424" s="1012"/>
      <c r="B424" s="993"/>
      <c r="C424" s="994"/>
      <c r="D424" s="994"/>
      <c r="E424" s="775"/>
      <c r="F424" s="775"/>
      <c r="G424" s="993"/>
      <c r="H424" s="824"/>
      <c r="I424" s="995"/>
      <c r="J424" s="996"/>
      <c r="K424" s="995"/>
      <c r="L424" s="993"/>
      <c r="M424" s="993"/>
      <c r="N424" s="996"/>
      <c r="O424" s="915"/>
      <c r="P424" s="915"/>
    </row>
    <row r="425" spans="1:16" s="689" customFormat="1" x14ac:dyDescent="0.2">
      <c r="A425" s="1012"/>
      <c r="B425" s="993"/>
      <c r="C425" s="994"/>
      <c r="D425" s="994"/>
      <c r="E425" s="775"/>
      <c r="F425" s="775"/>
      <c r="G425" s="993"/>
      <c r="H425" s="824"/>
      <c r="I425" s="995"/>
      <c r="J425" s="996"/>
      <c r="K425" s="995"/>
      <c r="L425" s="993"/>
      <c r="M425" s="993"/>
      <c r="N425" s="996"/>
      <c r="O425" s="915"/>
      <c r="P425" s="915"/>
    </row>
    <row r="426" spans="1:16" s="689" customFormat="1" x14ac:dyDescent="0.2">
      <c r="A426" s="1012"/>
      <c r="B426" s="993"/>
      <c r="C426" s="994"/>
      <c r="D426" s="994"/>
      <c r="E426" s="775"/>
      <c r="F426" s="775"/>
      <c r="G426" s="993"/>
      <c r="H426" s="824"/>
      <c r="I426" s="995"/>
      <c r="J426" s="996"/>
      <c r="K426" s="995"/>
      <c r="L426" s="993"/>
      <c r="M426" s="993"/>
      <c r="N426" s="996"/>
      <c r="O426" s="915"/>
      <c r="P426" s="915"/>
    </row>
    <row r="427" spans="1:16" s="689" customFormat="1" x14ac:dyDescent="0.2">
      <c r="A427" s="1012"/>
      <c r="B427" s="993"/>
      <c r="C427" s="994"/>
      <c r="D427" s="994"/>
      <c r="E427" s="775"/>
      <c r="F427" s="775"/>
      <c r="G427" s="993"/>
      <c r="H427" s="824"/>
      <c r="I427" s="995"/>
      <c r="J427" s="996"/>
      <c r="K427" s="995"/>
      <c r="L427" s="993"/>
      <c r="M427" s="993"/>
      <c r="N427" s="996"/>
      <c r="O427" s="915"/>
      <c r="P427" s="915"/>
    </row>
    <row r="428" spans="1:16" s="689" customFormat="1" x14ac:dyDescent="0.2">
      <c r="A428" s="1012"/>
      <c r="B428" s="993"/>
      <c r="C428" s="994"/>
      <c r="D428" s="994"/>
      <c r="E428" s="775"/>
      <c r="F428" s="775"/>
      <c r="G428" s="993"/>
      <c r="H428" s="824"/>
      <c r="I428" s="995"/>
      <c r="J428" s="996"/>
      <c r="K428" s="995"/>
      <c r="L428" s="993"/>
      <c r="M428" s="993"/>
      <c r="N428" s="996"/>
      <c r="O428" s="915"/>
      <c r="P428" s="915"/>
    </row>
    <row r="429" spans="1:16" s="689" customFormat="1" x14ac:dyDescent="0.2">
      <c r="A429" s="1012"/>
      <c r="B429" s="993"/>
      <c r="C429" s="994"/>
      <c r="D429" s="994"/>
      <c r="E429" s="775"/>
      <c r="F429" s="775"/>
      <c r="G429" s="993"/>
      <c r="H429" s="824"/>
      <c r="I429" s="995"/>
      <c r="J429" s="996"/>
      <c r="K429" s="995"/>
      <c r="L429" s="993"/>
      <c r="M429" s="993"/>
      <c r="N429" s="996"/>
      <c r="O429" s="915"/>
      <c r="P429" s="915"/>
    </row>
    <row r="430" spans="1:16" s="689" customFormat="1" x14ac:dyDescent="0.2">
      <c r="A430" s="1012"/>
      <c r="B430" s="993"/>
      <c r="C430" s="994"/>
      <c r="D430" s="994"/>
      <c r="E430" s="775"/>
      <c r="F430" s="775"/>
      <c r="G430" s="993"/>
      <c r="H430" s="824"/>
      <c r="I430" s="995"/>
      <c r="J430" s="996"/>
      <c r="K430" s="995"/>
      <c r="L430" s="993"/>
      <c r="M430" s="993"/>
      <c r="N430" s="996"/>
      <c r="O430" s="915"/>
      <c r="P430" s="915"/>
    </row>
    <row r="431" spans="1:16" s="689" customFormat="1" x14ac:dyDescent="0.2">
      <c r="A431" s="1012"/>
      <c r="B431" s="993"/>
      <c r="C431" s="994"/>
      <c r="D431" s="994"/>
      <c r="E431" s="775"/>
      <c r="F431" s="775"/>
      <c r="G431" s="993"/>
      <c r="H431" s="824"/>
      <c r="I431" s="995"/>
      <c r="J431" s="996"/>
      <c r="K431" s="995"/>
      <c r="L431" s="993"/>
      <c r="M431" s="993"/>
      <c r="N431" s="996"/>
      <c r="O431" s="915"/>
      <c r="P431" s="915"/>
    </row>
    <row r="432" spans="1:16" s="689" customFormat="1" x14ac:dyDescent="0.2">
      <c r="A432" s="1012"/>
      <c r="B432" s="993"/>
      <c r="C432" s="994"/>
      <c r="D432" s="994"/>
      <c r="E432" s="775"/>
      <c r="F432" s="775"/>
      <c r="G432" s="993"/>
      <c r="H432" s="824"/>
      <c r="I432" s="995"/>
      <c r="J432" s="996"/>
      <c r="K432" s="995"/>
      <c r="L432" s="993"/>
      <c r="M432" s="993"/>
      <c r="N432" s="996"/>
      <c r="O432" s="915"/>
      <c r="P432" s="915"/>
    </row>
    <row r="433" spans="1:16" s="689" customFormat="1" x14ac:dyDescent="0.2">
      <c r="A433" s="1012"/>
      <c r="B433" s="993"/>
      <c r="C433" s="994"/>
      <c r="D433" s="994"/>
      <c r="E433" s="775"/>
      <c r="F433" s="775"/>
      <c r="G433" s="993"/>
      <c r="H433" s="824"/>
      <c r="I433" s="995"/>
      <c r="J433" s="996"/>
      <c r="K433" s="995"/>
      <c r="L433" s="993"/>
      <c r="M433" s="993"/>
      <c r="N433" s="996"/>
      <c r="O433" s="915"/>
      <c r="P433" s="915"/>
    </row>
    <row r="434" spans="1:16" s="689" customFormat="1" x14ac:dyDescent="0.2">
      <c r="A434" s="1012"/>
      <c r="B434" s="993"/>
      <c r="C434" s="994"/>
      <c r="D434" s="994"/>
      <c r="E434" s="775"/>
      <c r="F434" s="775"/>
      <c r="G434" s="993"/>
      <c r="H434" s="824"/>
      <c r="I434" s="995"/>
      <c r="J434" s="996"/>
      <c r="K434" s="995"/>
      <c r="L434" s="993"/>
      <c r="M434" s="993"/>
      <c r="N434" s="996"/>
      <c r="O434" s="915"/>
      <c r="P434" s="915"/>
    </row>
    <row r="435" spans="1:16" s="689" customFormat="1" x14ac:dyDescent="0.2">
      <c r="A435" s="1012"/>
      <c r="B435" s="993"/>
      <c r="C435" s="994"/>
      <c r="D435" s="994"/>
      <c r="E435" s="775"/>
      <c r="F435" s="775"/>
      <c r="G435" s="993"/>
      <c r="H435" s="824"/>
      <c r="I435" s="995"/>
      <c r="J435" s="996"/>
      <c r="K435" s="995"/>
      <c r="L435" s="993"/>
      <c r="M435" s="993"/>
      <c r="N435" s="996"/>
      <c r="O435" s="915"/>
      <c r="P435" s="915"/>
    </row>
    <row r="436" spans="1:16" s="689" customFormat="1" x14ac:dyDescent="0.2">
      <c r="A436" s="1012"/>
      <c r="B436" s="993"/>
      <c r="C436" s="994"/>
      <c r="D436" s="994"/>
      <c r="E436" s="775"/>
      <c r="F436" s="775"/>
      <c r="G436" s="993"/>
      <c r="H436" s="824"/>
      <c r="I436" s="995"/>
      <c r="J436" s="996"/>
      <c r="K436" s="995"/>
      <c r="L436" s="993"/>
      <c r="M436" s="993"/>
      <c r="N436" s="996"/>
      <c r="O436" s="915"/>
      <c r="P436" s="915"/>
    </row>
    <row r="437" spans="1:16" s="689" customFormat="1" x14ac:dyDescent="0.2">
      <c r="A437" s="1012"/>
      <c r="B437" s="993"/>
      <c r="C437" s="994"/>
      <c r="D437" s="994"/>
      <c r="E437" s="775"/>
      <c r="F437" s="775"/>
      <c r="G437" s="993"/>
      <c r="H437" s="824"/>
      <c r="I437" s="995"/>
      <c r="J437" s="996"/>
      <c r="K437" s="995"/>
      <c r="L437" s="993"/>
      <c r="M437" s="993"/>
      <c r="N437" s="996"/>
      <c r="O437" s="915"/>
      <c r="P437" s="915"/>
    </row>
    <row r="438" spans="1:16" s="689" customFormat="1" x14ac:dyDescent="0.2">
      <c r="A438" s="1012"/>
      <c r="B438" s="993"/>
      <c r="C438" s="994"/>
      <c r="D438" s="994"/>
      <c r="E438" s="775"/>
      <c r="F438" s="775"/>
      <c r="G438" s="993"/>
      <c r="H438" s="824"/>
      <c r="I438" s="995"/>
      <c r="J438" s="996"/>
      <c r="K438" s="995"/>
      <c r="L438" s="993"/>
      <c r="M438" s="993"/>
      <c r="N438" s="996"/>
      <c r="O438" s="915"/>
      <c r="P438" s="915"/>
    </row>
    <row r="439" spans="1:16" s="689" customFormat="1" x14ac:dyDescent="0.2">
      <c r="A439" s="1012"/>
      <c r="B439" s="993"/>
      <c r="C439" s="994"/>
      <c r="D439" s="994"/>
      <c r="E439" s="775"/>
      <c r="F439" s="775"/>
      <c r="G439" s="993"/>
      <c r="H439" s="824"/>
      <c r="I439" s="995"/>
      <c r="J439" s="996"/>
      <c r="K439" s="995"/>
      <c r="L439" s="993"/>
      <c r="M439" s="993"/>
      <c r="N439" s="996"/>
      <c r="O439" s="915"/>
      <c r="P439" s="915"/>
    </row>
    <row r="440" spans="1:16" s="689" customFormat="1" x14ac:dyDescent="0.2">
      <c r="A440" s="1012"/>
      <c r="B440" s="993"/>
      <c r="C440" s="994"/>
      <c r="D440" s="994"/>
      <c r="E440" s="775"/>
      <c r="F440" s="775"/>
      <c r="G440" s="993"/>
      <c r="H440" s="824"/>
      <c r="I440" s="995"/>
      <c r="J440" s="996"/>
      <c r="K440" s="995"/>
      <c r="L440" s="993"/>
      <c r="M440" s="993"/>
      <c r="N440" s="996"/>
      <c r="O440" s="915"/>
      <c r="P440" s="915"/>
    </row>
    <row r="441" spans="1:16" s="689" customFormat="1" x14ac:dyDescent="0.2">
      <c r="A441" s="1012"/>
      <c r="B441" s="993"/>
      <c r="C441" s="994"/>
      <c r="D441" s="994"/>
      <c r="E441" s="775"/>
      <c r="F441" s="775"/>
      <c r="G441" s="993"/>
      <c r="H441" s="824"/>
      <c r="I441" s="995"/>
      <c r="J441" s="996"/>
      <c r="K441" s="995"/>
      <c r="L441" s="993"/>
      <c r="M441" s="993"/>
      <c r="N441" s="996"/>
      <c r="O441" s="915"/>
      <c r="P441" s="915"/>
    </row>
    <row r="442" spans="1:16" s="689" customFormat="1" x14ac:dyDescent="0.2">
      <c r="A442" s="1012"/>
      <c r="B442" s="993"/>
      <c r="C442" s="994"/>
      <c r="D442" s="994"/>
      <c r="E442" s="775"/>
      <c r="F442" s="775"/>
      <c r="G442" s="993"/>
      <c r="H442" s="824"/>
      <c r="I442" s="995"/>
      <c r="J442" s="996"/>
      <c r="K442" s="995"/>
      <c r="L442" s="993"/>
      <c r="M442" s="993"/>
      <c r="N442" s="996"/>
      <c r="O442" s="915"/>
      <c r="P442" s="915"/>
    </row>
    <row r="443" spans="1:16" s="689" customFormat="1" x14ac:dyDescent="0.2">
      <c r="A443" s="1012"/>
      <c r="B443" s="993"/>
      <c r="C443" s="994"/>
      <c r="D443" s="994"/>
      <c r="E443" s="775"/>
      <c r="F443" s="775"/>
      <c r="G443" s="993"/>
      <c r="H443" s="824"/>
      <c r="I443" s="995"/>
      <c r="J443" s="996"/>
      <c r="K443" s="995"/>
      <c r="L443" s="993"/>
      <c r="M443" s="993"/>
      <c r="N443" s="996"/>
      <c r="O443" s="915"/>
      <c r="P443" s="915"/>
    </row>
    <row r="444" spans="1:16" s="689" customFormat="1" x14ac:dyDescent="0.2">
      <c r="A444" s="1012"/>
      <c r="B444" s="993"/>
      <c r="C444" s="994"/>
      <c r="D444" s="994"/>
      <c r="E444" s="775"/>
      <c r="F444" s="775"/>
      <c r="G444" s="993"/>
      <c r="H444" s="824"/>
      <c r="I444" s="995"/>
      <c r="J444" s="996"/>
      <c r="K444" s="995"/>
      <c r="L444" s="993"/>
      <c r="M444" s="993"/>
      <c r="N444" s="996"/>
      <c r="O444" s="915"/>
      <c r="P444" s="915"/>
    </row>
    <row r="445" spans="1:16" s="689" customFormat="1" x14ac:dyDescent="0.2">
      <c r="A445" s="1012"/>
      <c r="B445" s="993"/>
      <c r="C445" s="994"/>
      <c r="D445" s="994"/>
      <c r="E445" s="775"/>
      <c r="F445" s="775"/>
      <c r="G445" s="993"/>
      <c r="H445" s="824"/>
      <c r="I445" s="995"/>
      <c r="J445" s="996"/>
      <c r="K445" s="995"/>
      <c r="L445" s="993"/>
      <c r="M445" s="993"/>
      <c r="N445" s="996"/>
      <c r="O445" s="915"/>
      <c r="P445" s="915"/>
    </row>
    <row r="446" spans="1:16" s="689" customFormat="1" x14ac:dyDescent="0.2">
      <c r="A446" s="1012"/>
      <c r="B446" s="993"/>
      <c r="C446" s="994"/>
      <c r="D446" s="994"/>
      <c r="E446" s="775"/>
      <c r="F446" s="775"/>
      <c r="G446" s="993"/>
      <c r="H446" s="824"/>
      <c r="I446" s="995"/>
      <c r="J446" s="996"/>
      <c r="K446" s="995"/>
      <c r="L446" s="993"/>
      <c r="M446" s="993"/>
      <c r="N446" s="996"/>
      <c r="O446" s="915"/>
      <c r="P446" s="915"/>
    </row>
    <row r="447" spans="1:16" s="689" customFormat="1" x14ac:dyDescent="0.2">
      <c r="A447" s="1012"/>
      <c r="B447" s="993"/>
      <c r="C447" s="994"/>
      <c r="D447" s="994"/>
      <c r="E447" s="775"/>
      <c r="F447" s="775"/>
      <c r="G447" s="993"/>
      <c r="H447" s="824"/>
      <c r="I447" s="995"/>
      <c r="J447" s="996"/>
      <c r="K447" s="995"/>
      <c r="L447" s="993"/>
      <c r="M447" s="993"/>
      <c r="N447" s="996"/>
      <c r="O447" s="915"/>
      <c r="P447" s="915"/>
    </row>
    <row r="448" spans="1:16" s="689" customFormat="1" x14ac:dyDescent="0.2">
      <c r="A448" s="1012"/>
      <c r="B448" s="993"/>
      <c r="C448" s="994"/>
      <c r="D448" s="994"/>
      <c r="E448" s="775"/>
      <c r="F448" s="775"/>
      <c r="G448" s="993"/>
      <c r="H448" s="824"/>
      <c r="I448" s="995"/>
      <c r="J448" s="996"/>
      <c r="K448" s="995"/>
      <c r="L448" s="993"/>
      <c r="M448" s="993"/>
      <c r="N448" s="996"/>
      <c r="O448" s="915"/>
      <c r="P448" s="915"/>
    </row>
    <row r="449" spans="1:16" s="689" customFormat="1" x14ac:dyDescent="0.2">
      <c r="A449" s="1012"/>
      <c r="B449" s="993"/>
      <c r="C449" s="994"/>
      <c r="D449" s="994"/>
      <c r="E449" s="775"/>
      <c r="F449" s="775"/>
      <c r="G449" s="993"/>
      <c r="H449" s="824"/>
      <c r="I449" s="995"/>
      <c r="J449" s="996"/>
      <c r="K449" s="995"/>
      <c r="L449" s="993"/>
      <c r="M449" s="993"/>
      <c r="N449" s="996"/>
      <c r="O449" s="915"/>
      <c r="P449" s="915"/>
    </row>
    <row r="450" spans="1:16" s="689" customFormat="1" x14ac:dyDescent="0.2">
      <c r="A450" s="1012"/>
      <c r="B450" s="993"/>
      <c r="C450" s="994"/>
      <c r="D450" s="994"/>
      <c r="E450" s="775"/>
      <c r="F450" s="775"/>
      <c r="G450" s="993"/>
      <c r="H450" s="824"/>
      <c r="I450" s="995"/>
      <c r="J450" s="996"/>
      <c r="K450" s="995"/>
      <c r="L450" s="993"/>
      <c r="M450" s="993"/>
      <c r="N450" s="996"/>
      <c r="O450" s="915"/>
      <c r="P450" s="915"/>
    </row>
    <row r="451" spans="1:16" s="689" customFormat="1" x14ac:dyDescent="0.2">
      <c r="A451" s="1012"/>
      <c r="B451" s="993"/>
      <c r="C451" s="994"/>
      <c r="D451" s="994"/>
      <c r="E451" s="775"/>
      <c r="F451" s="775"/>
      <c r="G451" s="993"/>
      <c r="H451" s="824"/>
      <c r="I451" s="995"/>
      <c r="J451" s="996"/>
      <c r="K451" s="995"/>
      <c r="L451" s="993"/>
      <c r="M451" s="993"/>
      <c r="N451" s="996"/>
      <c r="O451" s="915"/>
      <c r="P451" s="915"/>
    </row>
    <row r="452" spans="1:16" s="689" customFormat="1" x14ac:dyDescent="0.2">
      <c r="A452" s="1012"/>
      <c r="B452" s="993"/>
      <c r="C452" s="994"/>
      <c r="D452" s="994"/>
      <c r="E452" s="775"/>
      <c r="F452" s="775"/>
      <c r="G452" s="993"/>
      <c r="H452" s="824"/>
      <c r="I452" s="995"/>
      <c r="J452" s="996"/>
      <c r="K452" s="995"/>
      <c r="L452" s="993"/>
      <c r="M452" s="993"/>
      <c r="N452" s="996"/>
      <c r="O452" s="915"/>
      <c r="P452" s="915"/>
    </row>
    <row r="453" spans="1:16" s="689" customFormat="1" x14ac:dyDescent="0.2">
      <c r="A453" s="1012"/>
      <c r="B453" s="993"/>
      <c r="C453" s="994"/>
      <c r="D453" s="994"/>
      <c r="E453" s="775"/>
      <c r="F453" s="775"/>
      <c r="G453" s="993"/>
      <c r="H453" s="824"/>
      <c r="I453" s="995"/>
      <c r="J453" s="996"/>
      <c r="K453" s="995"/>
      <c r="L453" s="993"/>
      <c r="M453" s="993"/>
      <c r="N453" s="996"/>
      <c r="O453" s="915"/>
      <c r="P453" s="915"/>
    </row>
    <row r="454" spans="1:16" s="689" customFormat="1" x14ac:dyDescent="0.2">
      <c r="A454" s="1012"/>
      <c r="B454" s="993"/>
      <c r="C454" s="994"/>
      <c r="D454" s="994"/>
      <c r="E454" s="775"/>
      <c r="F454" s="775"/>
      <c r="G454" s="993"/>
      <c r="H454" s="824"/>
      <c r="I454" s="995"/>
      <c r="J454" s="996"/>
      <c r="K454" s="995"/>
      <c r="L454" s="993"/>
      <c r="M454" s="993"/>
      <c r="N454" s="996"/>
      <c r="O454" s="915"/>
      <c r="P454" s="915"/>
    </row>
    <row r="455" spans="1:16" s="689" customFormat="1" x14ac:dyDescent="0.2">
      <c r="A455" s="1012"/>
      <c r="B455" s="993"/>
      <c r="C455" s="994"/>
      <c r="D455" s="994"/>
      <c r="E455" s="775"/>
      <c r="F455" s="775"/>
      <c r="G455" s="993"/>
      <c r="H455" s="824"/>
      <c r="I455" s="995"/>
      <c r="J455" s="996"/>
      <c r="K455" s="995"/>
      <c r="L455" s="993"/>
      <c r="M455" s="993"/>
      <c r="N455" s="996"/>
      <c r="O455" s="915"/>
      <c r="P455" s="915"/>
    </row>
    <row r="456" spans="1:16" s="689" customFormat="1" x14ac:dyDescent="0.2">
      <c r="A456" s="1012"/>
      <c r="B456" s="993"/>
      <c r="C456" s="994"/>
      <c r="D456" s="994"/>
      <c r="E456" s="775"/>
      <c r="F456" s="775"/>
      <c r="G456" s="993"/>
      <c r="H456" s="824"/>
      <c r="I456" s="995"/>
      <c r="J456" s="996"/>
      <c r="K456" s="995"/>
      <c r="L456" s="993"/>
      <c r="M456" s="993"/>
      <c r="N456" s="996"/>
      <c r="O456" s="915"/>
      <c r="P456" s="915"/>
    </row>
    <row r="457" spans="1:16" s="689" customFormat="1" x14ac:dyDescent="0.2">
      <c r="A457" s="1012"/>
      <c r="B457" s="993"/>
      <c r="C457" s="994"/>
      <c r="D457" s="994"/>
      <c r="E457" s="775"/>
      <c r="F457" s="775"/>
      <c r="G457" s="993"/>
      <c r="H457" s="824"/>
      <c r="I457" s="995"/>
      <c r="J457" s="996"/>
      <c r="K457" s="995"/>
      <c r="L457" s="993"/>
      <c r="M457" s="993"/>
      <c r="N457" s="996"/>
      <c r="O457" s="915"/>
      <c r="P457" s="915"/>
    </row>
    <row r="458" spans="1:16" s="689" customFormat="1" x14ac:dyDescent="0.2">
      <c r="A458" s="1012"/>
      <c r="B458" s="993"/>
      <c r="C458" s="994"/>
      <c r="D458" s="994"/>
      <c r="E458" s="775"/>
      <c r="F458" s="775"/>
      <c r="G458" s="993"/>
      <c r="H458" s="824"/>
      <c r="I458" s="995"/>
      <c r="J458" s="996"/>
      <c r="K458" s="995"/>
      <c r="L458" s="993"/>
      <c r="M458" s="993"/>
      <c r="N458" s="996"/>
      <c r="O458" s="915"/>
      <c r="P458" s="915"/>
    </row>
    <row r="459" spans="1:16" s="689" customFormat="1" x14ac:dyDescent="0.2">
      <c r="A459" s="1012"/>
      <c r="B459" s="993"/>
      <c r="C459" s="994"/>
      <c r="D459" s="994"/>
      <c r="E459" s="775"/>
      <c r="F459" s="775"/>
      <c r="G459" s="993"/>
      <c r="H459" s="824"/>
      <c r="I459" s="995"/>
      <c r="J459" s="996"/>
      <c r="K459" s="995"/>
      <c r="L459" s="993"/>
      <c r="M459" s="993"/>
      <c r="N459" s="996"/>
      <c r="O459" s="915"/>
      <c r="P459" s="915"/>
    </row>
    <row r="460" spans="1:16" s="689" customFormat="1" x14ac:dyDescent="0.2">
      <c r="A460" s="1012"/>
      <c r="B460" s="993"/>
      <c r="C460" s="994"/>
      <c r="D460" s="994"/>
      <c r="E460" s="775"/>
      <c r="F460" s="775"/>
      <c r="G460" s="993"/>
      <c r="H460" s="824"/>
      <c r="I460" s="995"/>
      <c r="J460" s="996"/>
      <c r="K460" s="995"/>
      <c r="L460" s="993"/>
      <c r="M460" s="993"/>
      <c r="N460" s="996"/>
      <c r="O460" s="915"/>
      <c r="P460" s="915"/>
    </row>
    <row r="461" spans="1:16" s="689" customFormat="1" x14ac:dyDescent="0.2">
      <c r="A461" s="1012"/>
      <c r="B461" s="993"/>
      <c r="C461" s="994"/>
      <c r="D461" s="994"/>
      <c r="E461" s="775"/>
      <c r="F461" s="775"/>
      <c r="G461" s="993"/>
      <c r="H461" s="824"/>
      <c r="I461" s="995"/>
      <c r="J461" s="996"/>
      <c r="K461" s="995"/>
      <c r="L461" s="993"/>
      <c r="M461" s="993"/>
      <c r="N461" s="996"/>
      <c r="O461" s="915"/>
      <c r="P461" s="915"/>
    </row>
    <row r="462" spans="1:16" s="689" customFormat="1" x14ac:dyDescent="0.2">
      <c r="A462" s="1012"/>
      <c r="B462" s="993"/>
      <c r="C462" s="994"/>
      <c r="D462" s="994"/>
      <c r="E462" s="775"/>
      <c r="F462" s="775"/>
      <c r="G462" s="993"/>
      <c r="H462" s="824"/>
      <c r="I462" s="995"/>
      <c r="J462" s="996"/>
      <c r="K462" s="995"/>
      <c r="L462" s="993"/>
      <c r="M462" s="993"/>
      <c r="N462" s="996"/>
      <c r="O462" s="915"/>
      <c r="P462" s="915"/>
    </row>
    <row r="463" spans="1:16" s="689" customFormat="1" x14ac:dyDescent="0.2">
      <c r="A463" s="1012"/>
      <c r="B463" s="993"/>
      <c r="C463" s="994"/>
      <c r="D463" s="994"/>
      <c r="E463" s="775"/>
      <c r="F463" s="775"/>
      <c r="G463" s="993"/>
      <c r="H463" s="824"/>
      <c r="I463" s="995"/>
      <c r="J463" s="996"/>
      <c r="K463" s="995"/>
      <c r="L463" s="993"/>
      <c r="M463" s="993"/>
      <c r="N463" s="996"/>
      <c r="O463" s="915"/>
      <c r="P463" s="915"/>
    </row>
    <row r="464" spans="1:16" s="689" customFormat="1" x14ac:dyDescent="0.2">
      <c r="A464" s="1012"/>
      <c r="B464" s="993"/>
      <c r="C464" s="994"/>
      <c r="D464" s="994"/>
      <c r="E464" s="775"/>
      <c r="F464" s="775"/>
      <c r="G464" s="993"/>
      <c r="H464" s="824"/>
      <c r="I464" s="995"/>
      <c r="J464" s="996"/>
      <c r="K464" s="995"/>
      <c r="L464" s="993"/>
      <c r="M464" s="993"/>
      <c r="N464" s="996"/>
      <c r="O464" s="915"/>
      <c r="P464" s="915"/>
    </row>
    <row r="465" spans="1:16" s="689" customFormat="1" x14ac:dyDescent="0.2">
      <c r="A465" s="1012"/>
      <c r="B465" s="993"/>
      <c r="C465" s="994"/>
      <c r="D465" s="994"/>
      <c r="E465" s="775"/>
      <c r="F465" s="775"/>
      <c r="G465" s="993"/>
      <c r="H465" s="824"/>
      <c r="I465" s="995"/>
      <c r="J465" s="996"/>
      <c r="K465" s="995"/>
      <c r="L465" s="993"/>
      <c r="M465" s="993"/>
      <c r="N465" s="996"/>
      <c r="O465" s="915"/>
      <c r="P465" s="915"/>
    </row>
    <row r="466" spans="1:16" s="689" customFormat="1" x14ac:dyDescent="0.2">
      <c r="A466" s="1012"/>
      <c r="B466" s="993"/>
      <c r="C466" s="994"/>
      <c r="D466" s="994"/>
      <c r="E466" s="775"/>
      <c r="F466" s="775"/>
      <c r="G466" s="993"/>
      <c r="H466" s="824"/>
      <c r="I466" s="995"/>
      <c r="J466" s="996"/>
      <c r="K466" s="995"/>
      <c r="L466" s="993"/>
      <c r="M466" s="993"/>
      <c r="N466" s="996"/>
      <c r="O466" s="915"/>
      <c r="P466" s="915"/>
    </row>
    <row r="467" spans="1:16" s="689" customFormat="1" x14ac:dyDescent="0.2">
      <c r="A467" s="1012"/>
      <c r="B467" s="993"/>
      <c r="C467" s="994"/>
      <c r="D467" s="994"/>
      <c r="E467" s="775"/>
      <c r="F467" s="775"/>
      <c r="G467" s="993"/>
      <c r="H467" s="824"/>
      <c r="I467" s="995"/>
      <c r="J467" s="996"/>
      <c r="K467" s="995"/>
      <c r="L467" s="993"/>
      <c r="M467" s="993"/>
      <c r="N467" s="996"/>
      <c r="O467" s="915"/>
      <c r="P467" s="915"/>
    </row>
    <row r="468" spans="1:16" s="689" customFormat="1" x14ac:dyDescent="0.2">
      <c r="A468" s="1012"/>
      <c r="B468" s="993"/>
      <c r="C468" s="994"/>
      <c r="D468" s="994"/>
      <c r="E468" s="775"/>
      <c r="F468" s="775"/>
      <c r="G468" s="993"/>
      <c r="H468" s="824"/>
      <c r="I468" s="995"/>
      <c r="J468" s="996"/>
      <c r="K468" s="995"/>
      <c r="L468" s="993"/>
      <c r="M468" s="993"/>
      <c r="N468" s="996"/>
      <c r="O468" s="915"/>
      <c r="P468" s="915"/>
    </row>
    <row r="469" spans="1:16" s="689" customFormat="1" x14ac:dyDescent="0.2">
      <c r="A469" s="1012"/>
      <c r="B469" s="993"/>
      <c r="C469" s="994"/>
      <c r="D469" s="994"/>
      <c r="E469" s="775"/>
      <c r="F469" s="775"/>
      <c r="G469" s="993"/>
      <c r="H469" s="824"/>
      <c r="I469" s="995"/>
      <c r="J469" s="996"/>
      <c r="K469" s="995"/>
      <c r="L469" s="993"/>
      <c r="M469" s="993"/>
      <c r="N469" s="996"/>
      <c r="O469" s="915"/>
      <c r="P469" s="915"/>
    </row>
    <row r="470" spans="1:16" s="689" customFormat="1" x14ac:dyDescent="0.2">
      <c r="A470" s="1012"/>
      <c r="B470" s="993"/>
      <c r="C470" s="994"/>
      <c r="D470" s="994"/>
      <c r="E470" s="775"/>
      <c r="F470" s="775"/>
      <c r="G470" s="993"/>
      <c r="H470" s="824"/>
      <c r="I470" s="995"/>
      <c r="J470" s="996"/>
      <c r="K470" s="995"/>
      <c r="L470" s="993"/>
      <c r="M470" s="993"/>
      <c r="N470" s="996"/>
      <c r="O470" s="915"/>
      <c r="P470" s="915"/>
    </row>
    <row r="471" spans="1:16" s="689" customFormat="1" x14ac:dyDescent="0.2">
      <c r="A471" s="1012"/>
      <c r="B471" s="993"/>
      <c r="C471" s="994"/>
      <c r="D471" s="994"/>
      <c r="E471" s="775"/>
      <c r="F471" s="775"/>
      <c r="G471" s="993"/>
      <c r="H471" s="824"/>
      <c r="I471" s="995"/>
      <c r="J471" s="996"/>
      <c r="K471" s="995"/>
      <c r="L471" s="993"/>
      <c r="M471" s="993"/>
      <c r="N471" s="996"/>
      <c r="O471" s="915"/>
      <c r="P471" s="915"/>
    </row>
    <row r="472" spans="1:16" s="689" customFormat="1" x14ac:dyDescent="0.2">
      <c r="A472" s="1012"/>
      <c r="B472" s="993"/>
      <c r="C472" s="994"/>
      <c r="D472" s="994"/>
      <c r="E472" s="775"/>
      <c r="F472" s="775"/>
      <c r="G472" s="993"/>
      <c r="H472" s="824"/>
      <c r="I472" s="995"/>
      <c r="J472" s="996"/>
      <c r="K472" s="995"/>
      <c r="L472" s="993"/>
      <c r="M472" s="993"/>
      <c r="N472" s="996"/>
      <c r="O472" s="915"/>
      <c r="P472" s="915"/>
    </row>
    <row r="473" spans="1:16" s="689" customFormat="1" x14ac:dyDescent="0.2">
      <c r="A473" s="1012"/>
      <c r="B473" s="993"/>
      <c r="C473" s="994"/>
      <c r="D473" s="994"/>
      <c r="E473" s="775"/>
      <c r="F473" s="775"/>
      <c r="G473" s="993"/>
      <c r="H473" s="824"/>
      <c r="I473" s="995"/>
      <c r="J473" s="996"/>
      <c r="K473" s="995"/>
      <c r="L473" s="993"/>
      <c r="M473" s="993"/>
      <c r="N473" s="996"/>
      <c r="O473" s="915"/>
      <c r="P473" s="915"/>
    </row>
    <row r="474" spans="1:16" s="689" customFormat="1" x14ac:dyDescent="0.2">
      <c r="A474" s="1012"/>
      <c r="B474" s="993"/>
      <c r="C474" s="994"/>
      <c r="D474" s="994"/>
      <c r="E474" s="775"/>
      <c r="F474" s="775"/>
      <c r="G474" s="993"/>
      <c r="H474" s="824"/>
      <c r="I474" s="995"/>
      <c r="J474" s="996"/>
      <c r="K474" s="995"/>
      <c r="L474" s="993"/>
      <c r="M474" s="993"/>
      <c r="N474" s="996"/>
      <c r="O474" s="915"/>
      <c r="P474" s="915"/>
    </row>
    <row r="475" spans="1:16" s="689" customFormat="1" x14ac:dyDescent="0.2">
      <c r="A475" s="1012"/>
      <c r="B475" s="993"/>
      <c r="C475" s="994"/>
      <c r="D475" s="994"/>
      <c r="E475" s="775"/>
      <c r="F475" s="775"/>
      <c r="G475" s="993"/>
      <c r="H475" s="824"/>
      <c r="I475" s="995"/>
      <c r="J475" s="996"/>
      <c r="K475" s="995"/>
      <c r="L475" s="993"/>
      <c r="M475" s="993"/>
      <c r="N475" s="996"/>
      <c r="O475" s="915"/>
      <c r="P475" s="915"/>
    </row>
    <row r="476" spans="1:16" s="689" customFormat="1" x14ac:dyDescent="0.2">
      <c r="A476" s="1012"/>
      <c r="B476" s="993"/>
      <c r="C476" s="994"/>
      <c r="D476" s="994"/>
      <c r="E476" s="775"/>
      <c r="F476" s="775"/>
      <c r="G476" s="993"/>
      <c r="H476" s="824"/>
      <c r="I476" s="995"/>
      <c r="J476" s="996"/>
      <c r="K476" s="995"/>
      <c r="L476" s="993"/>
      <c r="M476" s="993"/>
      <c r="N476" s="996"/>
      <c r="O476" s="915"/>
      <c r="P476" s="915"/>
    </row>
    <row r="477" spans="1:16" s="689" customFormat="1" x14ac:dyDescent="0.2">
      <c r="A477" s="1012"/>
      <c r="B477" s="993"/>
      <c r="C477" s="994"/>
      <c r="D477" s="994"/>
      <c r="E477" s="775"/>
      <c r="F477" s="775"/>
      <c r="G477" s="993"/>
      <c r="H477" s="824"/>
      <c r="I477" s="995"/>
      <c r="J477" s="996"/>
      <c r="K477" s="995"/>
      <c r="L477" s="993"/>
      <c r="M477" s="993"/>
      <c r="N477" s="996"/>
      <c r="O477" s="915"/>
      <c r="P477" s="915"/>
    </row>
    <row r="478" spans="1:16" s="689" customFormat="1" x14ac:dyDescent="0.2">
      <c r="A478" s="1012"/>
      <c r="B478" s="993"/>
      <c r="C478" s="994"/>
      <c r="D478" s="994"/>
      <c r="E478" s="775"/>
      <c r="F478" s="775"/>
      <c r="G478" s="993"/>
      <c r="H478" s="824"/>
      <c r="I478" s="995"/>
      <c r="J478" s="996"/>
      <c r="K478" s="995"/>
      <c r="L478" s="993"/>
      <c r="M478" s="993"/>
      <c r="N478" s="996"/>
      <c r="O478" s="915"/>
      <c r="P478" s="915"/>
    </row>
    <row r="479" spans="1:16" s="689" customFormat="1" x14ac:dyDescent="0.2">
      <c r="A479" s="1012"/>
      <c r="B479" s="993"/>
      <c r="C479" s="994"/>
      <c r="D479" s="994"/>
      <c r="E479" s="775"/>
      <c r="F479" s="775"/>
      <c r="G479" s="993"/>
      <c r="H479" s="824"/>
      <c r="I479" s="995"/>
      <c r="J479" s="996"/>
      <c r="K479" s="995"/>
      <c r="L479" s="993"/>
      <c r="M479" s="993"/>
      <c r="N479" s="996"/>
      <c r="O479" s="915"/>
      <c r="P479" s="915"/>
    </row>
    <row r="480" spans="1:16" s="689" customFormat="1" x14ac:dyDescent="0.2">
      <c r="A480" s="1012"/>
      <c r="B480" s="993"/>
      <c r="C480" s="994"/>
      <c r="D480" s="994"/>
      <c r="E480" s="775"/>
      <c r="F480" s="775"/>
      <c r="G480" s="993"/>
      <c r="H480" s="824"/>
      <c r="I480" s="995"/>
      <c r="J480" s="996"/>
      <c r="K480" s="995"/>
      <c r="L480" s="993"/>
      <c r="M480" s="993"/>
      <c r="N480" s="996"/>
      <c r="O480" s="915"/>
      <c r="P480" s="915"/>
    </row>
    <row r="481" spans="1:16" s="689" customFormat="1" x14ac:dyDescent="0.2">
      <c r="A481" s="1012"/>
      <c r="B481" s="993"/>
      <c r="C481" s="994"/>
      <c r="D481" s="994"/>
      <c r="E481" s="775"/>
      <c r="F481" s="775"/>
      <c r="G481" s="993"/>
      <c r="H481" s="824"/>
      <c r="I481" s="995"/>
      <c r="J481" s="996"/>
      <c r="K481" s="995"/>
      <c r="L481" s="993"/>
      <c r="M481" s="993"/>
      <c r="N481" s="996"/>
      <c r="O481" s="915"/>
      <c r="P481" s="915"/>
    </row>
    <row r="482" spans="1:16" s="689" customFormat="1" x14ac:dyDescent="0.2">
      <c r="A482" s="1012"/>
      <c r="B482" s="993"/>
      <c r="C482" s="994"/>
      <c r="D482" s="994"/>
      <c r="E482" s="775"/>
      <c r="F482" s="775"/>
      <c r="G482" s="993"/>
      <c r="H482" s="824"/>
      <c r="I482" s="995"/>
      <c r="J482" s="996"/>
      <c r="K482" s="995"/>
      <c r="L482" s="993"/>
      <c r="M482" s="993"/>
      <c r="N482" s="996"/>
      <c r="O482" s="915"/>
      <c r="P482" s="915"/>
    </row>
    <row r="483" spans="1:16" s="689" customFormat="1" x14ac:dyDescent="0.2">
      <c r="A483" s="1012"/>
      <c r="B483" s="993"/>
      <c r="C483" s="994"/>
      <c r="D483" s="994"/>
      <c r="E483" s="775"/>
      <c r="F483" s="775"/>
      <c r="G483" s="993"/>
      <c r="H483" s="824"/>
      <c r="I483" s="995"/>
      <c r="J483" s="996"/>
      <c r="K483" s="995"/>
      <c r="L483" s="993"/>
      <c r="M483" s="993"/>
      <c r="N483" s="996"/>
      <c r="O483" s="915"/>
      <c r="P483" s="915"/>
    </row>
    <row r="484" spans="1:16" s="689" customFormat="1" x14ac:dyDescent="0.2">
      <c r="A484" s="1012"/>
      <c r="B484" s="993"/>
      <c r="C484" s="994"/>
      <c r="D484" s="994"/>
      <c r="E484" s="775"/>
      <c r="F484" s="775"/>
      <c r="G484" s="993"/>
      <c r="H484" s="824"/>
      <c r="I484" s="995"/>
      <c r="J484" s="996"/>
      <c r="K484" s="995"/>
      <c r="L484" s="993"/>
      <c r="M484" s="993"/>
      <c r="N484" s="996"/>
      <c r="O484" s="915"/>
      <c r="P484" s="915"/>
    </row>
    <row r="485" spans="1:16" s="689" customFormat="1" x14ac:dyDescent="0.2">
      <c r="A485" s="1012"/>
      <c r="B485" s="993"/>
      <c r="C485" s="994"/>
      <c r="D485" s="994"/>
      <c r="E485" s="775"/>
      <c r="F485" s="775"/>
      <c r="G485" s="993"/>
      <c r="H485" s="824"/>
      <c r="I485" s="995"/>
      <c r="J485" s="996"/>
      <c r="K485" s="995"/>
      <c r="L485" s="993"/>
      <c r="M485" s="993"/>
      <c r="N485" s="996"/>
      <c r="O485" s="915"/>
      <c r="P485" s="915"/>
    </row>
    <row r="486" spans="1:16" s="689" customFormat="1" x14ac:dyDescent="0.2">
      <c r="A486" s="1012"/>
      <c r="B486" s="993"/>
      <c r="C486" s="994"/>
      <c r="D486" s="994"/>
      <c r="E486" s="775"/>
      <c r="F486" s="775"/>
      <c r="G486" s="993"/>
      <c r="H486" s="824"/>
      <c r="I486" s="995"/>
      <c r="J486" s="996"/>
      <c r="K486" s="995"/>
      <c r="L486" s="993"/>
      <c r="M486" s="993"/>
      <c r="N486" s="996"/>
      <c r="O486" s="915"/>
      <c r="P486" s="915"/>
    </row>
    <row r="487" spans="1:16" s="689" customFormat="1" x14ac:dyDescent="0.2">
      <c r="A487" s="1012"/>
      <c r="B487" s="993"/>
      <c r="C487" s="994"/>
      <c r="D487" s="994"/>
      <c r="E487" s="775"/>
      <c r="F487" s="775"/>
      <c r="G487" s="993"/>
      <c r="H487" s="824"/>
      <c r="I487" s="995"/>
      <c r="J487" s="996"/>
      <c r="K487" s="995"/>
      <c r="L487" s="993"/>
      <c r="M487" s="993"/>
      <c r="N487" s="996"/>
      <c r="O487" s="915"/>
      <c r="P487" s="915"/>
    </row>
    <row r="488" spans="1:16" s="689" customFormat="1" x14ac:dyDescent="0.2">
      <c r="A488" s="1012"/>
      <c r="B488" s="993"/>
      <c r="C488" s="994"/>
      <c r="D488" s="994"/>
      <c r="E488" s="775"/>
      <c r="F488" s="775"/>
      <c r="G488" s="993"/>
      <c r="H488" s="824"/>
      <c r="I488" s="995"/>
      <c r="J488" s="996"/>
      <c r="K488" s="995"/>
      <c r="L488" s="993"/>
      <c r="M488" s="993"/>
      <c r="N488" s="996"/>
      <c r="O488" s="915"/>
      <c r="P488" s="915"/>
    </row>
    <row r="489" spans="1:16" s="689" customFormat="1" x14ac:dyDescent="0.2">
      <c r="A489" s="1012"/>
      <c r="B489" s="993"/>
      <c r="C489" s="994"/>
      <c r="D489" s="994"/>
      <c r="E489" s="775"/>
      <c r="F489" s="775"/>
      <c r="G489" s="993"/>
      <c r="H489" s="824"/>
      <c r="I489" s="995"/>
      <c r="J489" s="996"/>
      <c r="K489" s="995"/>
      <c r="L489" s="993"/>
      <c r="M489" s="993"/>
      <c r="N489" s="996"/>
      <c r="O489" s="915"/>
      <c r="P489" s="915"/>
    </row>
    <row r="490" spans="1:16" s="689" customFormat="1" x14ac:dyDescent="0.2">
      <c r="A490" s="1012"/>
      <c r="B490" s="993"/>
      <c r="C490" s="994"/>
      <c r="D490" s="994"/>
      <c r="E490" s="775"/>
      <c r="F490" s="775"/>
      <c r="G490" s="993"/>
      <c r="H490" s="824"/>
      <c r="I490" s="995"/>
      <c r="J490" s="996"/>
      <c r="K490" s="995"/>
      <c r="L490" s="993"/>
      <c r="M490" s="993"/>
      <c r="N490" s="996"/>
      <c r="O490" s="915"/>
      <c r="P490" s="915"/>
    </row>
    <row r="491" spans="1:16" s="689" customFormat="1" x14ac:dyDescent="0.2">
      <c r="A491" s="1012"/>
      <c r="B491" s="993"/>
      <c r="C491" s="994"/>
      <c r="D491" s="994"/>
      <c r="E491" s="775"/>
      <c r="F491" s="775"/>
      <c r="G491" s="993"/>
      <c r="H491" s="824"/>
      <c r="I491" s="995"/>
      <c r="J491" s="996"/>
      <c r="K491" s="995"/>
      <c r="L491" s="993"/>
      <c r="M491" s="993"/>
      <c r="N491" s="996"/>
      <c r="O491" s="915"/>
      <c r="P491" s="915"/>
    </row>
    <row r="492" spans="1:16" s="689" customFormat="1" x14ac:dyDescent="0.2">
      <c r="A492" s="1012"/>
      <c r="B492" s="993"/>
      <c r="C492" s="994"/>
      <c r="D492" s="994"/>
      <c r="E492" s="775"/>
      <c r="F492" s="775"/>
      <c r="G492" s="993"/>
      <c r="H492" s="824"/>
      <c r="I492" s="995"/>
      <c r="J492" s="996"/>
      <c r="K492" s="995"/>
      <c r="L492" s="993"/>
      <c r="M492" s="993"/>
      <c r="N492" s="996"/>
      <c r="O492" s="915"/>
      <c r="P492" s="915"/>
    </row>
    <row r="493" spans="1:16" s="689" customFormat="1" x14ac:dyDescent="0.2">
      <c r="A493" s="1012"/>
      <c r="B493" s="993"/>
      <c r="C493" s="994"/>
      <c r="D493" s="994"/>
      <c r="E493" s="775"/>
      <c r="F493" s="775"/>
      <c r="G493" s="993"/>
      <c r="H493" s="824"/>
      <c r="I493" s="995"/>
      <c r="J493" s="996"/>
      <c r="K493" s="995"/>
      <c r="L493" s="993"/>
      <c r="M493" s="993"/>
      <c r="N493" s="996"/>
      <c r="O493" s="915"/>
      <c r="P493" s="915"/>
    </row>
    <row r="494" spans="1:16" s="689" customFormat="1" x14ac:dyDescent="0.2">
      <c r="A494" s="1012"/>
      <c r="B494" s="993"/>
      <c r="C494" s="994"/>
      <c r="D494" s="994"/>
      <c r="E494" s="775"/>
      <c r="F494" s="775"/>
      <c r="G494" s="993"/>
      <c r="H494" s="824"/>
      <c r="I494" s="995"/>
      <c r="J494" s="996"/>
      <c r="K494" s="995"/>
      <c r="L494" s="993"/>
      <c r="M494" s="993"/>
      <c r="N494" s="996"/>
      <c r="O494" s="915"/>
      <c r="P494" s="915"/>
    </row>
    <row r="495" spans="1:16" s="689" customFormat="1" x14ac:dyDescent="0.2">
      <c r="A495" s="1012"/>
      <c r="B495" s="993"/>
      <c r="C495" s="994"/>
      <c r="D495" s="994"/>
      <c r="E495" s="775"/>
      <c r="F495" s="775"/>
      <c r="G495" s="993"/>
      <c r="H495" s="824"/>
      <c r="I495" s="995"/>
      <c r="J495" s="996"/>
      <c r="K495" s="995"/>
      <c r="L495" s="993"/>
      <c r="M495" s="993"/>
      <c r="N495" s="996"/>
      <c r="O495" s="915"/>
      <c r="P495" s="915"/>
    </row>
    <row r="496" spans="1:16" s="689" customFormat="1" x14ac:dyDescent="0.2">
      <c r="A496" s="1012"/>
      <c r="B496" s="993"/>
      <c r="C496" s="994"/>
      <c r="D496" s="994"/>
      <c r="E496" s="775"/>
      <c r="F496" s="775"/>
      <c r="G496" s="993"/>
      <c r="H496" s="824"/>
      <c r="I496" s="995"/>
      <c r="J496" s="996"/>
      <c r="K496" s="995"/>
      <c r="L496" s="993"/>
      <c r="M496" s="993"/>
      <c r="N496" s="996"/>
      <c r="O496" s="915"/>
      <c r="P496" s="915"/>
    </row>
    <row r="497" spans="1:16" s="689" customFormat="1" x14ac:dyDescent="0.2">
      <c r="A497" s="1012"/>
      <c r="B497" s="993"/>
      <c r="C497" s="994"/>
      <c r="D497" s="994"/>
      <c r="E497" s="775"/>
      <c r="F497" s="775"/>
      <c r="G497" s="993"/>
      <c r="H497" s="824"/>
      <c r="I497" s="995"/>
      <c r="J497" s="996"/>
      <c r="K497" s="995"/>
      <c r="L497" s="993"/>
      <c r="M497" s="993"/>
      <c r="N497" s="996"/>
      <c r="O497" s="915"/>
      <c r="P497" s="915"/>
    </row>
    <row r="498" spans="1:16" s="689" customFormat="1" x14ac:dyDescent="0.2">
      <c r="A498" s="1012"/>
      <c r="B498" s="993"/>
      <c r="C498" s="994"/>
      <c r="D498" s="994"/>
      <c r="E498" s="775"/>
      <c r="F498" s="775"/>
      <c r="G498" s="993"/>
      <c r="H498" s="824"/>
      <c r="I498" s="995"/>
      <c r="J498" s="996"/>
      <c r="K498" s="995"/>
      <c r="L498" s="993"/>
      <c r="M498" s="993"/>
      <c r="N498" s="996"/>
      <c r="O498" s="915"/>
      <c r="P498" s="915"/>
    </row>
    <row r="499" spans="1:16" s="689" customFormat="1" x14ac:dyDescent="0.2">
      <c r="A499" s="1012"/>
      <c r="B499" s="993"/>
      <c r="C499" s="994"/>
      <c r="D499" s="994"/>
      <c r="E499" s="775"/>
      <c r="F499" s="775"/>
      <c r="G499" s="993"/>
      <c r="H499" s="824"/>
      <c r="I499" s="995"/>
      <c r="J499" s="996"/>
      <c r="K499" s="995"/>
      <c r="L499" s="993"/>
      <c r="M499" s="993"/>
      <c r="N499" s="996"/>
      <c r="O499" s="915"/>
      <c r="P499" s="915"/>
    </row>
    <row r="500" spans="1:16" s="689" customFormat="1" x14ac:dyDescent="0.2">
      <c r="A500" s="1012"/>
      <c r="B500" s="993"/>
      <c r="C500" s="994"/>
      <c r="D500" s="994"/>
      <c r="E500" s="775"/>
      <c r="F500" s="775"/>
      <c r="G500" s="993"/>
      <c r="H500" s="824"/>
      <c r="I500" s="995"/>
      <c r="J500" s="996"/>
      <c r="K500" s="995"/>
      <c r="L500" s="993"/>
      <c r="M500" s="993"/>
      <c r="N500" s="996"/>
      <c r="O500" s="915"/>
      <c r="P500" s="915"/>
    </row>
    <row r="501" spans="1:16" s="689" customFormat="1" x14ac:dyDescent="0.2">
      <c r="A501" s="1012"/>
      <c r="B501" s="993"/>
      <c r="C501" s="994"/>
      <c r="D501" s="994"/>
      <c r="E501" s="775"/>
      <c r="F501" s="775"/>
      <c r="G501" s="993"/>
      <c r="H501" s="824"/>
      <c r="I501" s="995"/>
      <c r="J501" s="996"/>
      <c r="K501" s="995"/>
      <c r="L501" s="993"/>
      <c r="M501" s="993"/>
      <c r="N501" s="996"/>
      <c r="O501" s="915"/>
      <c r="P501" s="915"/>
    </row>
    <row r="502" spans="1:16" s="689" customFormat="1" x14ac:dyDescent="0.2">
      <c r="A502" s="1012"/>
      <c r="B502" s="993"/>
      <c r="C502" s="994"/>
      <c r="D502" s="994"/>
      <c r="E502" s="775"/>
      <c r="F502" s="775"/>
      <c r="G502" s="993"/>
      <c r="H502" s="824"/>
      <c r="I502" s="995"/>
      <c r="J502" s="996"/>
      <c r="K502" s="995"/>
      <c r="L502" s="993"/>
      <c r="M502" s="993"/>
      <c r="N502" s="996"/>
      <c r="O502" s="915"/>
      <c r="P502" s="915"/>
    </row>
    <row r="503" spans="1:16" s="689" customFormat="1" x14ac:dyDescent="0.2">
      <c r="A503" s="1012"/>
      <c r="B503" s="993"/>
      <c r="C503" s="994"/>
      <c r="D503" s="994"/>
      <c r="E503" s="775"/>
      <c r="F503" s="775"/>
      <c r="G503" s="993"/>
      <c r="H503" s="824"/>
      <c r="I503" s="995"/>
      <c r="J503" s="996"/>
      <c r="K503" s="995"/>
      <c r="L503" s="993"/>
      <c r="M503" s="993"/>
      <c r="N503" s="996"/>
      <c r="O503" s="915"/>
      <c r="P503" s="915"/>
    </row>
    <row r="504" spans="1:16" s="689" customFormat="1" x14ac:dyDescent="0.2">
      <c r="A504" s="1012"/>
      <c r="B504" s="993"/>
      <c r="C504" s="994"/>
      <c r="D504" s="994"/>
      <c r="E504" s="775"/>
      <c r="F504" s="775"/>
      <c r="G504" s="993"/>
      <c r="H504" s="824"/>
      <c r="I504" s="995"/>
      <c r="J504" s="996"/>
      <c r="K504" s="995"/>
      <c r="L504" s="993"/>
      <c r="M504" s="993"/>
      <c r="N504" s="996"/>
      <c r="O504" s="915"/>
      <c r="P504" s="915"/>
    </row>
    <row r="505" spans="1:16" s="689" customFormat="1" x14ac:dyDescent="0.2">
      <c r="A505" s="1012"/>
      <c r="B505" s="993"/>
      <c r="C505" s="994"/>
      <c r="D505" s="994"/>
      <c r="E505" s="775"/>
      <c r="F505" s="775"/>
      <c r="G505" s="993"/>
      <c r="H505" s="824"/>
      <c r="I505" s="995"/>
      <c r="J505" s="996"/>
      <c r="K505" s="995"/>
      <c r="L505" s="993"/>
      <c r="M505" s="993"/>
      <c r="N505" s="996"/>
      <c r="O505" s="915"/>
      <c r="P505" s="915"/>
    </row>
    <row r="506" spans="1:16" s="689" customFormat="1" x14ac:dyDescent="0.2">
      <c r="A506" s="1012"/>
      <c r="B506" s="993"/>
      <c r="C506" s="994"/>
      <c r="D506" s="994"/>
      <c r="E506" s="775"/>
      <c r="F506" s="775"/>
      <c r="G506" s="993"/>
      <c r="H506" s="824"/>
      <c r="I506" s="995"/>
      <c r="J506" s="996"/>
      <c r="K506" s="995"/>
      <c r="L506" s="993"/>
      <c r="M506" s="993"/>
      <c r="N506" s="996"/>
      <c r="O506" s="915"/>
      <c r="P506" s="915"/>
    </row>
    <row r="507" spans="1:16" s="689" customFormat="1" x14ac:dyDescent="0.2">
      <c r="A507" s="1012"/>
      <c r="B507" s="993"/>
      <c r="C507" s="994"/>
      <c r="D507" s="994"/>
      <c r="E507" s="775"/>
      <c r="F507" s="775"/>
      <c r="G507" s="993"/>
      <c r="H507" s="824"/>
      <c r="I507" s="995"/>
      <c r="J507" s="996"/>
      <c r="K507" s="995"/>
      <c r="L507" s="993"/>
      <c r="M507" s="993"/>
      <c r="N507" s="996"/>
      <c r="O507" s="915"/>
      <c r="P507" s="915"/>
    </row>
    <row r="508" spans="1:16" s="689" customFormat="1" x14ac:dyDescent="0.2">
      <c r="A508" s="1012"/>
      <c r="B508" s="993"/>
      <c r="C508" s="994"/>
      <c r="D508" s="994"/>
      <c r="E508" s="775"/>
      <c r="F508" s="775"/>
      <c r="G508" s="993"/>
      <c r="H508" s="824"/>
      <c r="I508" s="995"/>
      <c r="J508" s="996"/>
      <c r="K508" s="995"/>
      <c r="L508" s="993"/>
      <c r="M508" s="993"/>
      <c r="N508" s="996"/>
      <c r="O508" s="915"/>
      <c r="P508" s="915"/>
    </row>
    <row r="509" spans="1:16" s="689" customFormat="1" x14ac:dyDescent="0.2">
      <c r="A509" s="1012"/>
      <c r="B509" s="993"/>
      <c r="C509" s="994"/>
      <c r="D509" s="994"/>
      <c r="E509" s="775"/>
      <c r="F509" s="775"/>
      <c r="G509" s="993"/>
      <c r="H509" s="824"/>
      <c r="I509" s="995"/>
      <c r="J509" s="996"/>
      <c r="K509" s="995"/>
      <c r="L509" s="993"/>
      <c r="M509" s="993"/>
      <c r="N509" s="996"/>
      <c r="O509" s="915"/>
      <c r="P509" s="915"/>
    </row>
    <row r="510" spans="1:16" s="689" customFormat="1" x14ac:dyDescent="0.2">
      <c r="A510" s="1012"/>
      <c r="B510" s="993"/>
      <c r="C510" s="994"/>
      <c r="D510" s="994"/>
      <c r="E510" s="775"/>
      <c r="F510" s="775"/>
      <c r="G510" s="993"/>
      <c r="H510" s="824"/>
      <c r="I510" s="995"/>
      <c r="J510" s="996"/>
      <c r="K510" s="995"/>
      <c r="L510" s="993"/>
      <c r="M510" s="993"/>
      <c r="N510" s="996"/>
      <c r="O510" s="915"/>
      <c r="P510" s="915"/>
    </row>
    <row r="511" spans="1:16" s="689" customFormat="1" x14ac:dyDescent="0.2">
      <c r="A511" s="1012"/>
      <c r="B511" s="993"/>
      <c r="C511" s="994"/>
      <c r="D511" s="994"/>
      <c r="E511" s="775"/>
      <c r="F511" s="775"/>
      <c r="G511" s="993"/>
      <c r="H511" s="824"/>
      <c r="I511" s="995"/>
      <c r="J511" s="996"/>
      <c r="K511" s="995"/>
      <c r="L511" s="993"/>
      <c r="M511" s="993"/>
      <c r="N511" s="996"/>
      <c r="O511" s="915"/>
      <c r="P511" s="915"/>
    </row>
    <row r="512" spans="1:16" s="689" customFormat="1" x14ac:dyDescent="0.2">
      <c r="A512" s="1012"/>
      <c r="B512" s="993"/>
      <c r="C512" s="994"/>
      <c r="D512" s="994"/>
      <c r="E512" s="775"/>
      <c r="F512" s="775"/>
      <c r="G512" s="993"/>
      <c r="H512" s="824"/>
      <c r="I512" s="995"/>
      <c r="J512" s="996"/>
      <c r="K512" s="995"/>
      <c r="L512" s="993"/>
      <c r="M512" s="993"/>
      <c r="N512" s="996"/>
      <c r="O512" s="915"/>
      <c r="P512" s="915"/>
    </row>
    <row r="513" spans="1:16" s="689" customFormat="1" x14ac:dyDescent="0.2">
      <c r="A513" s="1012"/>
      <c r="B513" s="993"/>
      <c r="C513" s="994"/>
      <c r="D513" s="994"/>
      <c r="E513" s="775"/>
      <c r="F513" s="775"/>
      <c r="G513" s="993"/>
      <c r="H513" s="824"/>
      <c r="I513" s="995"/>
      <c r="J513" s="996"/>
      <c r="K513" s="995"/>
      <c r="L513" s="993"/>
      <c r="M513" s="993"/>
      <c r="N513" s="996"/>
      <c r="O513" s="915"/>
      <c r="P513" s="915"/>
    </row>
    <row r="514" spans="1:16" s="689" customFormat="1" x14ac:dyDescent="0.2">
      <c r="A514" s="1012"/>
      <c r="B514" s="993"/>
      <c r="C514" s="994"/>
      <c r="D514" s="994"/>
      <c r="E514" s="775"/>
      <c r="F514" s="775"/>
      <c r="G514" s="993"/>
      <c r="H514" s="824"/>
      <c r="I514" s="995"/>
      <c r="J514" s="996"/>
      <c r="K514" s="995"/>
      <c r="L514" s="993"/>
      <c r="M514" s="993"/>
      <c r="N514" s="996"/>
      <c r="O514" s="915"/>
      <c r="P514" s="915"/>
    </row>
    <row r="515" spans="1:16" s="689" customFormat="1" x14ac:dyDescent="0.2">
      <c r="A515" s="1012"/>
      <c r="B515" s="993"/>
      <c r="C515" s="994"/>
      <c r="D515" s="994"/>
      <c r="E515" s="775"/>
      <c r="F515" s="775"/>
      <c r="G515" s="993"/>
      <c r="H515" s="824"/>
      <c r="I515" s="995"/>
      <c r="J515" s="996"/>
      <c r="K515" s="995"/>
      <c r="L515" s="993"/>
      <c r="M515" s="993"/>
      <c r="N515" s="996"/>
      <c r="O515" s="915"/>
      <c r="P515" s="915"/>
    </row>
    <row r="516" spans="1:16" s="689" customFormat="1" x14ac:dyDescent="0.2">
      <c r="A516" s="1012"/>
      <c r="B516" s="993"/>
      <c r="C516" s="994"/>
      <c r="D516" s="994"/>
      <c r="E516" s="775"/>
      <c r="F516" s="775"/>
      <c r="G516" s="993"/>
      <c r="H516" s="824"/>
      <c r="I516" s="995"/>
      <c r="J516" s="996"/>
      <c r="K516" s="995"/>
      <c r="L516" s="993"/>
      <c r="M516" s="993"/>
      <c r="N516" s="996"/>
      <c r="O516" s="915"/>
      <c r="P516" s="915"/>
    </row>
    <row r="517" spans="1:16" s="689" customFormat="1" x14ac:dyDescent="0.2">
      <c r="A517" s="1012"/>
      <c r="B517" s="993"/>
      <c r="C517" s="994"/>
      <c r="D517" s="994"/>
      <c r="E517" s="775"/>
      <c r="F517" s="775"/>
      <c r="G517" s="993"/>
      <c r="H517" s="824"/>
      <c r="I517" s="995"/>
      <c r="J517" s="996"/>
      <c r="K517" s="995"/>
      <c r="L517" s="993"/>
      <c r="M517" s="993"/>
      <c r="N517" s="996"/>
      <c r="O517" s="915"/>
      <c r="P517" s="915"/>
    </row>
    <row r="518" spans="1:16" s="689" customFormat="1" x14ac:dyDescent="0.2">
      <c r="A518" s="1012"/>
      <c r="B518" s="993"/>
      <c r="C518" s="994"/>
      <c r="D518" s="994"/>
      <c r="E518" s="775"/>
      <c r="F518" s="775"/>
      <c r="G518" s="993"/>
      <c r="H518" s="824"/>
      <c r="I518" s="995"/>
      <c r="J518" s="996"/>
      <c r="K518" s="995"/>
      <c r="L518" s="993"/>
      <c r="M518" s="993"/>
      <c r="N518" s="996"/>
      <c r="O518" s="915"/>
      <c r="P518" s="915"/>
    </row>
    <row r="519" spans="1:16" s="689" customFormat="1" x14ac:dyDescent="0.2">
      <c r="A519" s="1012"/>
      <c r="B519" s="993"/>
      <c r="C519" s="994"/>
      <c r="D519" s="994"/>
      <c r="E519" s="775"/>
      <c r="F519" s="775"/>
      <c r="G519" s="993"/>
      <c r="H519" s="824"/>
      <c r="I519" s="995"/>
      <c r="J519" s="996"/>
      <c r="K519" s="995"/>
      <c r="L519" s="993"/>
      <c r="M519" s="993"/>
      <c r="N519" s="996"/>
      <c r="O519" s="915"/>
      <c r="P519" s="915"/>
    </row>
    <row r="520" spans="1:16" s="689" customFormat="1" x14ac:dyDescent="0.2">
      <c r="A520" s="1012"/>
      <c r="B520" s="993"/>
      <c r="C520" s="994"/>
      <c r="D520" s="994"/>
      <c r="E520" s="775"/>
      <c r="F520" s="775"/>
      <c r="G520" s="993"/>
      <c r="H520" s="824"/>
      <c r="I520" s="995"/>
      <c r="J520" s="996"/>
      <c r="K520" s="995"/>
      <c r="L520" s="993"/>
      <c r="M520" s="993"/>
      <c r="N520" s="996"/>
      <c r="O520" s="915"/>
      <c r="P520" s="915"/>
    </row>
    <row r="521" spans="1:16" s="689" customFormat="1" x14ac:dyDescent="0.2">
      <c r="A521" s="1012"/>
      <c r="B521" s="993"/>
      <c r="C521" s="994"/>
      <c r="D521" s="994"/>
      <c r="E521" s="775"/>
      <c r="F521" s="775"/>
      <c r="G521" s="993"/>
      <c r="H521" s="824"/>
      <c r="I521" s="995"/>
      <c r="J521" s="996"/>
      <c r="K521" s="995"/>
      <c r="L521" s="993"/>
      <c r="M521" s="993"/>
      <c r="N521" s="996"/>
      <c r="O521" s="915"/>
      <c r="P521" s="915"/>
    </row>
    <row r="522" spans="1:16" s="689" customFormat="1" x14ac:dyDescent="0.2">
      <c r="A522" s="1012"/>
      <c r="B522" s="993"/>
      <c r="C522" s="994"/>
      <c r="D522" s="994"/>
      <c r="E522" s="775"/>
      <c r="F522" s="775"/>
      <c r="G522" s="993"/>
      <c r="H522" s="824"/>
      <c r="I522" s="995"/>
      <c r="J522" s="996"/>
      <c r="K522" s="995"/>
      <c r="L522" s="993"/>
      <c r="M522" s="993"/>
      <c r="N522" s="996"/>
      <c r="O522" s="915"/>
      <c r="P522" s="915"/>
    </row>
    <row r="523" spans="1:16" s="689" customFormat="1" x14ac:dyDescent="0.2">
      <c r="A523" s="1012"/>
      <c r="B523" s="993"/>
      <c r="C523" s="994"/>
      <c r="D523" s="994"/>
      <c r="E523" s="775"/>
      <c r="F523" s="775"/>
      <c r="G523" s="993"/>
      <c r="H523" s="824"/>
      <c r="I523" s="995"/>
      <c r="J523" s="996"/>
      <c r="K523" s="995"/>
      <c r="L523" s="993"/>
      <c r="M523" s="993"/>
      <c r="N523" s="996"/>
      <c r="O523" s="915"/>
      <c r="P523" s="915"/>
    </row>
    <row r="524" spans="1:16" s="689" customFormat="1" x14ac:dyDescent="0.2">
      <c r="A524" s="1012"/>
      <c r="B524" s="993"/>
      <c r="C524" s="994"/>
      <c r="D524" s="994"/>
      <c r="E524" s="775"/>
      <c r="F524" s="775"/>
      <c r="G524" s="993"/>
      <c r="H524" s="824"/>
      <c r="I524" s="995"/>
      <c r="J524" s="996"/>
      <c r="K524" s="995"/>
      <c r="L524" s="993"/>
      <c r="M524" s="993"/>
      <c r="N524" s="996"/>
      <c r="O524" s="915"/>
      <c r="P524" s="915"/>
    </row>
    <row r="525" spans="1:16" s="689" customFormat="1" x14ac:dyDescent="0.2">
      <c r="A525" s="1012"/>
      <c r="B525" s="993"/>
      <c r="C525" s="994"/>
      <c r="D525" s="994"/>
      <c r="E525" s="775"/>
      <c r="F525" s="775"/>
      <c r="G525" s="993"/>
      <c r="H525" s="824"/>
      <c r="I525" s="995"/>
      <c r="J525" s="996"/>
      <c r="K525" s="995"/>
      <c r="L525" s="993"/>
      <c r="M525" s="993"/>
      <c r="N525" s="996"/>
      <c r="O525" s="915"/>
      <c r="P525" s="915"/>
    </row>
    <row r="526" spans="1:16" s="689" customFormat="1" x14ac:dyDescent="0.2">
      <c r="A526" s="1012"/>
      <c r="B526" s="993"/>
      <c r="C526" s="994"/>
      <c r="D526" s="994"/>
      <c r="E526" s="775"/>
      <c r="F526" s="775"/>
      <c r="G526" s="993"/>
      <c r="H526" s="824"/>
      <c r="I526" s="995"/>
      <c r="J526" s="996"/>
      <c r="K526" s="995"/>
      <c r="L526" s="993"/>
      <c r="M526" s="993"/>
      <c r="N526" s="996"/>
      <c r="O526" s="915"/>
      <c r="P526" s="915"/>
    </row>
    <row r="527" spans="1:16" s="689" customFormat="1" x14ac:dyDescent="0.2">
      <c r="A527" s="1012"/>
      <c r="B527" s="993"/>
      <c r="C527" s="994"/>
      <c r="D527" s="994"/>
      <c r="E527" s="775"/>
      <c r="F527" s="775"/>
      <c r="G527" s="993"/>
      <c r="H527" s="824"/>
      <c r="I527" s="995"/>
      <c r="J527" s="996"/>
      <c r="K527" s="995"/>
      <c r="L527" s="993"/>
      <c r="M527" s="993"/>
      <c r="N527" s="996"/>
      <c r="O527" s="915"/>
      <c r="P527" s="915"/>
    </row>
    <row r="528" spans="1:16" s="689" customFormat="1" x14ac:dyDescent="0.2">
      <c r="A528" s="1012"/>
      <c r="B528" s="993"/>
      <c r="C528" s="994"/>
      <c r="D528" s="994"/>
      <c r="E528" s="775"/>
      <c r="F528" s="775"/>
      <c r="G528" s="993"/>
      <c r="H528" s="824"/>
      <c r="I528" s="995"/>
      <c r="J528" s="996"/>
      <c r="K528" s="995"/>
      <c r="L528" s="993"/>
      <c r="M528" s="993"/>
      <c r="N528" s="996"/>
      <c r="O528" s="915"/>
      <c r="P528" s="915"/>
    </row>
    <row r="529" spans="1:16" s="689" customFormat="1" x14ac:dyDescent="0.2">
      <c r="A529" s="1012"/>
      <c r="B529" s="993"/>
      <c r="C529" s="994"/>
      <c r="D529" s="994"/>
      <c r="E529" s="775"/>
      <c r="F529" s="775"/>
      <c r="G529" s="993"/>
      <c r="H529" s="824"/>
      <c r="I529" s="995"/>
      <c r="J529" s="996"/>
      <c r="K529" s="995"/>
      <c r="L529" s="993"/>
      <c r="M529" s="993"/>
      <c r="N529" s="996"/>
      <c r="O529" s="915"/>
      <c r="P529" s="915"/>
    </row>
    <row r="530" spans="1:16" s="689" customFormat="1" x14ac:dyDescent="0.2">
      <c r="A530" s="1012"/>
      <c r="B530" s="993"/>
      <c r="C530" s="994"/>
      <c r="D530" s="994"/>
      <c r="E530" s="775"/>
      <c r="F530" s="775"/>
      <c r="G530" s="993"/>
      <c r="H530" s="824"/>
      <c r="I530" s="995"/>
      <c r="J530" s="996"/>
      <c r="K530" s="995"/>
      <c r="L530" s="993"/>
      <c r="M530" s="993"/>
      <c r="N530" s="996"/>
      <c r="O530" s="915"/>
      <c r="P530" s="915"/>
    </row>
    <row r="531" spans="1:16" s="689" customFormat="1" x14ac:dyDescent="0.2">
      <c r="A531" s="1012"/>
      <c r="B531" s="993"/>
      <c r="C531" s="994"/>
      <c r="D531" s="994"/>
      <c r="E531" s="775"/>
      <c r="F531" s="775"/>
      <c r="G531" s="993"/>
      <c r="H531" s="824"/>
      <c r="I531" s="995"/>
      <c r="J531" s="996"/>
      <c r="K531" s="995"/>
      <c r="L531" s="993"/>
      <c r="M531" s="993"/>
      <c r="N531" s="996"/>
      <c r="O531" s="915"/>
      <c r="P531" s="915"/>
    </row>
    <row r="532" spans="1:16" s="689" customFormat="1" x14ac:dyDescent="0.2">
      <c r="A532" s="1012"/>
      <c r="B532" s="993"/>
      <c r="C532" s="994"/>
      <c r="D532" s="994"/>
      <c r="E532" s="775"/>
      <c r="F532" s="775"/>
      <c r="G532" s="993"/>
      <c r="H532" s="824"/>
      <c r="I532" s="995"/>
      <c r="J532" s="996"/>
      <c r="K532" s="995"/>
      <c r="L532" s="993"/>
      <c r="M532" s="993"/>
      <c r="N532" s="996"/>
      <c r="O532" s="915"/>
      <c r="P532" s="915"/>
    </row>
    <row r="533" spans="1:16" s="689" customFormat="1" x14ac:dyDescent="0.2">
      <c r="A533" s="1012"/>
      <c r="B533" s="993"/>
      <c r="C533" s="994"/>
      <c r="D533" s="994"/>
      <c r="E533" s="775"/>
      <c r="F533" s="775"/>
      <c r="G533" s="993"/>
      <c r="H533" s="824"/>
      <c r="I533" s="995"/>
      <c r="J533" s="996"/>
      <c r="K533" s="995"/>
      <c r="L533" s="993"/>
      <c r="M533" s="993"/>
      <c r="N533" s="996"/>
      <c r="O533" s="915"/>
      <c r="P533" s="915"/>
    </row>
    <row r="534" spans="1:16" s="689" customFormat="1" x14ac:dyDescent="0.2">
      <c r="A534" s="1012"/>
      <c r="B534" s="993"/>
      <c r="C534" s="994"/>
      <c r="D534" s="994"/>
      <c r="E534" s="775"/>
      <c r="F534" s="775"/>
      <c r="G534" s="993"/>
      <c r="H534" s="824"/>
      <c r="I534" s="995"/>
      <c r="J534" s="996"/>
      <c r="K534" s="995"/>
      <c r="L534" s="993"/>
      <c r="M534" s="993"/>
      <c r="N534" s="996"/>
      <c r="O534" s="915"/>
      <c r="P534" s="915"/>
    </row>
    <row r="535" spans="1:16" s="689" customFormat="1" x14ac:dyDescent="0.2">
      <c r="A535" s="1012"/>
      <c r="B535" s="993"/>
      <c r="C535" s="994"/>
      <c r="D535" s="994"/>
      <c r="E535" s="775"/>
      <c r="F535" s="775"/>
      <c r="G535" s="993"/>
      <c r="H535" s="824"/>
      <c r="I535" s="995"/>
      <c r="J535" s="996"/>
      <c r="K535" s="995"/>
      <c r="L535" s="993"/>
      <c r="M535" s="993"/>
      <c r="N535" s="996"/>
      <c r="O535" s="915"/>
      <c r="P535" s="915"/>
    </row>
    <row r="536" spans="1:16" s="689" customFormat="1" x14ac:dyDescent="0.2">
      <c r="A536" s="1012"/>
      <c r="B536" s="993"/>
      <c r="C536" s="994"/>
      <c r="D536" s="994"/>
      <c r="E536" s="775"/>
      <c r="F536" s="775"/>
      <c r="G536" s="993"/>
      <c r="H536" s="824"/>
      <c r="I536" s="995"/>
      <c r="J536" s="996"/>
      <c r="K536" s="995"/>
      <c r="L536" s="993"/>
      <c r="M536" s="993"/>
      <c r="N536" s="996"/>
      <c r="O536" s="915"/>
      <c r="P536" s="915"/>
    </row>
    <row r="537" spans="1:16" s="689" customFormat="1" x14ac:dyDescent="0.2">
      <c r="A537" s="1012"/>
      <c r="B537" s="993"/>
      <c r="C537" s="994"/>
      <c r="D537" s="994"/>
      <c r="E537" s="775"/>
      <c r="F537" s="775"/>
      <c r="G537" s="993"/>
      <c r="H537" s="824"/>
      <c r="I537" s="995"/>
      <c r="J537" s="996"/>
      <c r="K537" s="995"/>
      <c r="L537" s="993"/>
      <c r="M537" s="993"/>
      <c r="N537" s="996"/>
      <c r="O537" s="915"/>
      <c r="P537" s="915"/>
    </row>
    <row r="538" spans="1:16" s="689" customFormat="1" x14ac:dyDescent="0.2">
      <c r="A538" s="1012"/>
      <c r="B538" s="993"/>
      <c r="C538" s="994"/>
      <c r="D538" s="994"/>
      <c r="E538" s="775"/>
      <c r="F538" s="775"/>
      <c r="G538" s="993"/>
      <c r="H538" s="824"/>
      <c r="I538" s="995"/>
      <c r="J538" s="996"/>
      <c r="K538" s="995"/>
      <c r="L538" s="993"/>
      <c r="M538" s="993"/>
      <c r="N538" s="996"/>
      <c r="O538" s="915"/>
      <c r="P538" s="915"/>
    </row>
    <row r="539" spans="1:16" s="689" customFormat="1" x14ac:dyDescent="0.2">
      <c r="A539" s="1012"/>
      <c r="B539" s="993"/>
      <c r="C539" s="994"/>
      <c r="D539" s="994"/>
      <c r="E539" s="775"/>
      <c r="F539" s="775"/>
      <c r="G539" s="993"/>
      <c r="H539" s="824"/>
      <c r="I539" s="995"/>
      <c r="J539" s="996"/>
      <c r="K539" s="995"/>
      <c r="L539" s="993"/>
      <c r="M539" s="993"/>
      <c r="N539" s="996"/>
      <c r="O539" s="915"/>
      <c r="P539" s="915"/>
    </row>
    <row r="540" spans="1:16" s="689" customFormat="1" x14ac:dyDescent="0.2">
      <c r="A540" s="1012"/>
      <c r="B540" s="993"/>
      <c r="C540" s="994"/>
      <c r="D540" s="994"/>
      <c r="E540" s="775"/>
      <c r="F540" s="775"/>
      <c r="G540" s="993"/>
      <c r="H540" s="824"/>
      <c r="I540" s="995"/>
      <c r="J540" s="996"/>
      <c r="K540" s="995"/>
      <c r="L540" s="993"/>
      <c r="M540" s="993"/>
      <c r="N540" s="996"/>
      <c r="O540" s="915"/>
      <c r="P540" s="915"/>
    </row>
    <row r="541" spans="1:16" s="689" customFormat="1" x14ac:dyDescent="0.2">
      <c r="A541" s="1012"/>
      <c r="B541" s="993"/>
      <c r="C541" s="994"/>
      <c r="D541" s="994"/>
      <c r="E541" s="775"/>
      <c r="F541" s="775"/>
      <c r="G541" s="993"/>
      <c r="H541" s="824"/>
      <c r="I541" s="995"/>
      <c r="J541" s="996"/>
      <c r="K541" s="995"/>
      <c r="L541" s="993"/>
      <c r="M541" s="993"/>
      <c r="N541" s="996"/>
      <c r="O541" s="915"/>
      <c r="P541" s="915"/>
    </row>
    <row r="542" spans="1:16" s="689" customFormat="1" x14ac:dyDescent="0.2">
      <c r="A542" s="1012"/>
      <c r="B542" s="993"/>
      <c r="C542" s="994"/>
      <c r="D542" s="994"/>
      <c r="E542" s="775"/>
      <c r="F542" s="775"/>
      <c r="G542" s="993"/>
      <c r="H542" s="824"/>
      <c r="I542" s="995"/>
      <c r="J542" s="996"/>
      <c r="K542" s="995"/>
      <c r="L542" s="993"/>
      <c r="M542" s="993"/>
      <c r="N542" s="996"/>
      <c r="O542" s="915"/>
      <c r="P542" s="915"/>
    </row>
    <row r="543" spans="1:16" s="689" customFormat="1" x14ac:dyDescent="0.2">
      <c r="A543" s="1012"/>
      <c r="B543" s="993"/>
      <c r="C543" s="994"/>
      <c r="D543" s="994"/>
      <c r="E543" s="775"/>
      <c r="F543" s="775"/>
      <c r="G543" s="993"/>
      <c r="H543" s="824"/>
      <c r="I543" s="995"/>
      <c r="J543" s="996"/>
      <c r="K543" s="995"/>
      <c r="L543" s="993"/>
      <c r="M543" s="993"/>
      <c r="N543" s="996"/>
      <c r="O543" s="915"/>
      <c r="P543" s="915"/>
    </row>
    <row r="544" spans="1:16" s="689" customFormat="1" x14ac:dyDescent="0.2">
      <c r="A544" s="1012"/>
      <c r="B544" s="993"/>
      <c r="C544" s="994"/>
      <c r="D544" s="994"/>
      <c r="E544" s="775"/>
      <c r="F544" s="775"/>
      <c r="G544" s="993"/>
      <c r="H544" s="824"/>
      <c r="I544" s="995"/>
      <c r="J544" s="996"/>
      <c r="K544" s="995"/>
      <c r="L544" s="993"/>
      <c r="M544" s="993"/>
      <c r="N544" s="996"/>
      <c r="O544" s="915"/>
      <c r="P544" s="915"/>
    </row>
    <row r="545" spans="1:16" s="689" customFormat="1" x14ac:dyDescent="0.2">
      <c r="A545" s="1012"/>
      <c r="B545" s="993"/>
      <c r="C545" s="994"/>
      <c r="D545" s="994"/>
      <c r="E545" s="775"/>
      <c r="F545" s="775"/>
      <c r="G545" s="993"/>
      <c r="H545" s="824"/>
      <c r="I545" s="995"/>
      <c r="J545" s="996"/>
      <c r="K545" s="995"/>
      <c r="L545" s="993"/>
      <c r="M545" s="993"/>
      <c r="N545" s="996"/>
      <c r="O545" s="915"/>
      <c r="P545" s="915"/>
    </row>
    <row r="546" spans="1:16" s="689" customFormat="1" x14ac:dyDescent="0.2">
      <c r="A546" s="1012"/>
      <c r="B546" s="993"/>
      <c r="C546" s="994"/>
      <c r="D546" s="994"/>
      <c r="E546" s="775"/>
      <c r="F546" s="775"/>
      <c r="G546" s="993"/>
      <c r="H546" s="824"/>
      <c r="I546" s="995"/>
      <c r="J546" s="996"/>
      <c r="K546" s="995"/>
      <c r="L546" s="993"/>
      <c r="M546" s="993"/>
      <c r="N546" s="996"/>
      <c r="O546" s="915"/>
      <c r="P546" s="915"/>
    </row>
    <row r="547" spans="1:16" s="689" customFormat="1" x14ac:dyDescent="0.2">
      <c r="A547" s="1012"/>
      <c r="B547" s="993"/>
      <c r="C547" s="994"/>
      <c r="D547" s="994"/>
      <c r="E547" s="775"/>
      <c r="F547" s="775"/>
      <c r="G547" s="993"/>
      <c r="H547" s="824"/>
      <c r="I547" s="995"/>
      <c r="J547" s="996"/>
      <c r="K547" s="995"/>
      <c r="L547" s="993"/>
      <c r="M547" s="993"/>
      <c r="N547" s="996"/>
      <c r="O547" s="915"/>
      <c r="P547" s="915"/>
    </row>
    <row r="548" spans="1:16" s="689" customFormat="1" x14ac:dyDescent="0.2">
      <c r="A548" s="1012"/>
      <c r="B548" s="993"/>
      <c r="C548" s="994"/>
      <c r="D548" s="994"/>
      <c r="E548" s="775"/>
      <c r="F548" s="775"/>
      <c r="G548" s="993"/>
      <c r="H548" s="824"/>
      <c r="I548" s="995"/>
      <c r="J548" s="996"/>
      <c r="K548" s="995"/>
      <c r="L548" s="993"/>
      <c r="M548" s="993"/>
      <c r="N548" s="996"/>
      <c r="O548" s="915"/>
      <c r="P548" s="915"/>
    </row>
    <row r="549" spans="1:16" s="689" customFormat="1" x14ac:dyDescent="0.2">
      <c r="A549" s="1012"/>
      <c r="B549" s="993"/>
      <c r="C549" s="994"/>
      <c r="D549" s="994"/>
      <c r="E549" s="775"/>
      <c r="F549" s="775"/>
      <c r="G549" s="993"/>
      <c r="H549" s="824"/>
      <c r="I549" s="995"/>
      <c r="J549" s="996"/>
      <c r="K549" s="995"/>
      <c r="L549" s="993"/>
      <c r="M549" s="993"/>
      <c r="N549" s="996"/>
      <c r="O549" s="915"/>
      <c r="P549" s="915"/>
    </row>
    <row r="550" spans="1:16" s="689" customFormat="1" x14ac:dyDescent="0.2">
      <c r="A550" s="1012"/>
      <c r="B550" s="993"/>
      <c r="C550" s="994"/>
      <c r="D550" s="994"/>
      <c r="E550" s="775"/>
      <c r="F550" s="775"/>
      <c r="G550" s="993"/>
      <c r="H550" s="824"/>
      <c r="I550" s="995"/>
      <c r="J550" s="996"/>
      <c r="K550" s="995"/>
      <c r="L550" s="993"/>
      <c r="M550" s="993"/>
      <c r="N550" s="996"/>
      <c r="O550" s="915"/>
      <c r="P550" s="915"/>
    </row>
    <row r="551" spans="1:16" s="689" customFormat="1" x14ac:dyDescent="0.2">
      <c r="A551" s="1012"/>
      <c r="B551" s="993"/>
      <c r="C551" s="994"/>
      <c r="D551" s="994"/>
      <c r="E551" s="775"/>
      <c r="F551" s="775"/>
      <c r="G551" s="993"/>
      <c r="H551" s="824"/>
      <c r="I551" s="995"/>
      <c r="J551" s="996"/>
      <c r="K551" s="995"/>
      <c r="L551" s="993"/>
      <c r="M551" s="993"/>
      <c r="N551" s="996"/>
      <c r="O551" s="915"/>
      <c r="P551" s="915"/>
    </row>
    <row r="552" spans="1:16" s="689" customFormat="1" x14ac:dyDescent="0.2">
      <c r="A552" s="1012"/>
      <c r="B552" s="993"/>
      <c r="C552" s="994"/>
      <c r="D552" s="994"/>
      <c r="E552" s="775"/>
      <c r="F552" s="775"/>
      <c r="G552" s="993"/>
      <c r="H552" s="824"/>
      <c r="I552" s="995"/>
      <c r="J552" s="996"/>
      <c r="K552" s="995"/>
      <c r="L552" s="993"/>
      <c r="M552" s="993"/>
      <c r="N552" s="996"/>
      <c r="O552" s="915"/>
      <c r="P552" s="915"/>
    </row>
    <row r="553" spans="1:16" s="689" customFormat="1" x14ac:dyDescent="0.2">
      <c r="A553" s="1012"/>
      <c r="B553" s="993"/>
      <c r="C553" s="994"/>
      <c r="D553" s="994"/>
      <c r="E553" s="775"/>
      <c r="F553" s="775"/>
      <c r="G553" s="993"/>
      <c r="H553" s="824"/>
      <c r="I553" s="995"/>
      <c r="J553" s="996"/>
      <c r="K553" s="995"/>
      <c r="L553" s="993"/>
      <c r="M553" s="993"/>
      <c r="N553" s="996"/>
      <c r="O553" s="915"/>
      <c r="P553" s="915"/>
    </row>
    <row r="554" spans="1:16" s="689" customFormat="1" x14ac:dyDescent="0.2">
      <c r="A554" s="1012"/>
      <c r="B554" s="993"/>
      <c r="C554" s="994"/>
      <c r="D554" s="994"/>
      <c r="E554" s="775"/>
      <c r="F554" s="775"/>
      <c r="G554" s="993"/>
      <c r="H554" s="824"/>
      <c r="I554" s="995"/>
      <c r="J554" s="996"/>
      <c r="K554" s="995"/>
      <c r="L554" s="993"/>
      <c r="M554" s="993"/>
      <c r="N554" s="996"/>
      <c r="O554" s="915"/>
      <c r="P554" s="915"/>
    </row>
    <row r="555" spans="1:16" s="689" customFormat="1" x14ac:dyDescent="0.2">
      <c r="A555" s="1012"/>
      <c r="B555" s="993"/>
      <c r="C555" s="994"/>
      <c r="D555" s="994"/>
      <c r="E555" s="775"/>
      <c r="F555" s="775"/>
      <c r="G555" s="993"/>
      <c r="H555" s="824"/>
      <c r="I555" s="995"/>
      <c r="J555" s="996"/>
      <c r="K555" s="995"/>
      <c r="L555" s="993"/>
      <c r="M555" s="993"/>
      <c r="N555" s="996"/>
      <c r="O555" s="915"/>
      <c r="P555" s="915"/>
    </row>
    <row r="556" spans="1:16" s="689" customFormat="1" x14ac:dyDescent="0.2">
      <c r="A556" s="1012"/>
      <c r="B556" s="993"/>
      <c r="C556" s="994"/>
      <c r="D556" s="994"/>
      <c r="E556" s="775"/>
      <c r="F556" s="775"/>
      <c r="G556" s="993"/>
      <c r="H556" s="824"/>
      <c r="I556" s="995"/>
      <c r="J556" s="996"/>
      <c r="K556" s="995"/>
      <c r="L556" s="993"/>
      <c r="M556" s="993"/>
      <c r="N556" s="996"/>
      <c r="O556" s="915"/>
      <c r="P556" s="915"/>
    </row>
    <row r="557" spans="1:16" s="689" customFormat="1" x14ac:dyDescent="0.2">
      <c r="A557" s="1012"/>
      <c r="B557" s="993"/>
      <c r="C557" s="994"/>
      <c r="D557" s="994"/>
      <c r="E557" s="775"/>
      <c r="F557" s="775"/>
      <c r="G557" s="993"/>
      <c r="H557" s="824"/>
      <c r="I557" s="995"/>
      <c r="J557" s="996"/>
      <c r="K557" s="995"/>
      <c r="L557" s="993"/>
      <c r="M557" s="993"/>
      <c r="N557" s="996"/>
      <c r="O557" s="915"/>
      <c r="P557" s="915"/>
    </row>
    <row r="558" spans="1:16" s="689" customFormat="1" x14ac:dyDescent="0.2">
      <c r="A558" s="1012"/>
      <c r="B558" s="993"/>
      <c r="C558" s="994"/>
      <c r="D558" s="994"/>
      <c r="E558" s="775"/>
      <c r="F558" s="775"/>
      <c r="G558" s="993"/>
      <c r="H558" s="824"/>
      <c r="I558" s="995"/>
      <c r="J558" s="996"/>
      <c r="K558" s="995"/>
      <c r="L558" s="993"/>
      <c r="M558" s="993"/>
      <c r="N558" s="996"/>
      <c r="O558" s="915"/>
      <c r="P558" s="915"/>
    </row>
    <row r="559" spans="1:16" s="689" customFormat="1" x14ac:dyDescent="0.2">
      <c r="A559" s="1012"/>
      <c r="B559" s="993"/>
      <c r="C559" s="994"/>
      <c r="D559" s="994"/>
      <c r="E559" s="775"/>
      <c r="F559" s="775"/>
      <c r="G559" s="993"/>
      <c r="H559" s="824"/>
      <c r="I559" s="995"/>
      <c r="J559" s="996"/>
      <c r="K559" s="995"/>
      <c r="L559" s="993"/>
      <c r="M559" s="993"/>
      <c r="N559" s="996"/>
      <c r="O559" s="915"/>
      <c r="P559" s="915"/>
    </row>
    <row r="560" spans="1:16" s="689" customFormat="1" x14ac:dyDescent="0.2">
      <c r="A560" s="1012"/>
      <c r="B560" s="993"/>
      <c r="C560" s="994"/>
      <c r="D560" s="994"/>
      <c r="E560" s="775"/>
      <c r="F560" s="775"/>
      <c r="G560" s="993"/>
      <c r="H560" s="824"/>
      <c r="I560" s="995"/>
      <c r="J560" s="996"/>
      <c r="K560" s="995"/>
      <c r="L560" s="993"/>
      <c r="M560" s="993"/>
      <c r="N560" s="996"/>
      <c r="O560" s="915"/>
      <c r="P560" s="915"/>
    </row>
    <row r="561" spans="1:16" s="689" customFormat="1" x14ac:dyDescent="0.2">
      <c r="A561" s="1012"/>
      <c r="B561" s="993"/>
      <c r="C561" s="994"/>
      <c r="D561" s="994"/>
      <c r="E561" s="775"/>
      <c r="F561" s="775"/>
      <c r="G561" s="993"/>
      <c r="H561" s="824"/>
      <c r="I561" s="995"/>
      <c r="J561" s="996"/>
      <c r="K561" s="995"/>
      <c r="L561" s="993"/>
      <c r="M561" s="993"/>
      <c r="N561" s="996"/>
      <c r="O561" s="915"/>
      <c r="P561" s="915"/>
    </row>
    <row r="562" spans="1:16" s="689" customFormat="1" x14ac:dyDescent="0.2">
      <c r="A562" s="1012"/>
      <c r="B562" s="993"/>
      <c r="C562" s="994"/>
      <c r="D562" s="994"/>
      <c r="E562" s="775"/>
      <c r="F562" s="775"/>
      <c r="G562" s="993"/>
      <c r="H562" s="824"/>
      <c r="I562" s="995"/>
      <c r="J562" s="996"/>
      <c r="K562" s="995"/>
      <c r="L562" s="993"/>
      <c r="M562" s="993"/>
      <c r="N562" s="996"/>
      <c r="O562" s="915"/>
      <c r="P562" s="915"/>
    </row>
    <row r="563" spans="1:16" s="689" customFormat="1" x14ac:dyDescent="0.2">
      <c r="A563" s="1012"/>
      <c r="B563" s="993"/>
      <c r="C563" s="994"/>
      <c r="D563" s="994"/>
      <c r="E563" s="775"/>
      <c r="F563" s="775"/>
      <c r="G563" s="993"/>
      <c r="H563" s="824"/>
      <c r="I563" s="995"/>
      <c r="J563" s="996"/>
      <c r="K563" s="995"/>
      <c r="L563" s="993"/>
      <c r="M563" s="993"/>
      <c r="N563" s="996"/>
      <c r="O563" s="915"/>
      <c r="P563" s="915"/>
    </row>
    <row r="564" spans="1:16" s="689" customFormat="1" x14ac:dyDescent="0.2">
      <c r="A564" s="1012"/>
      <c r="B564" s="993"/>
      <c r="C564" s="994"/>
      <c r="D564" s="994"/>
      <c r="E564" s="775"/>
      <c r="F564" s="775"/>
      <c r="G564" s="993"/>
      <c r="H564" s="824"/>
      <c r="I564" s="995"/>
      <c r="J564" s="996"/>
      <c r="K564" s="995"/>
      <c r="L564" s="993"/>
      <c r="M564" s="993"/>
      <c r="N564" s="996"/>
      <c r="O564" s="915"/>
      <c r="P564" s="915"/>
    </row>
    <row r="565" spans="1:16" s="689" customFormat="1" x14ac:dyDescent="0.2">
      <c r="A565" s="1012"/>
      <c r="B565" s="993"/>
      <c r="C565" s="994"/>
      <c r="D565" s="994"/>
      <c r="E565" s="775"/>
      <c r="F565" s="775"/>
      <c r="G565" s="993"/>
      <c r="H565" s="824"/>
      <c r="I565" s="995"/>
      <c r="J565" s="996"/>
      <c r="K565" s="995"/>
      <c r="L565" s="993"/>
      <c r="M565" s="993"/>
      <c r="N565" s="996"/>
      <c r="O565" s="915"/>
      <c r="P565" s="915"/>
    </row>
    <row r="566" spans="1:16" s="689" customFormat="1" x14ac:dyDescent="0.2">
      <c r="A566" s="1012"/>
      <c r="B566" s="993"/>
      <c r="C566" s="994"/>
      <c r="D566" s="994"/>
      <c r="E566" s="775"/>
      <c r="F566" s="775"/>
      <c r="G566" s="993"/>
      <c r="H566" s="824"/>
      <c r="I566" s="995"/>
      <c r="J566" s="996"/>
      <c r="K566" s="995"/>
      <c r="L566" s="993"/>
      <c r="M566" s="993"/>
      <c r="N566" s="996"/>
      <c r="O566" s="915"/>
      <c r="P566" s="915"/>
    </row>
    <row r="567" spans="1:16" s="689" customFormat="1" x14ac:dyDescent="0.2">
      <c r="A567" s="1012"/>
      <c r="B567" s="993"/>
      <c r="C567" s="994"/>
      <c r="D567" s="994"/>
      <c r="E567" s="775"/>
      <c r="F567" s="775"/>
      <c r="G567" s="993"/>
      <c r="H567" s="824"/>
      <c r="I567" s="995"/>
      <c r="J567" s="996"/>
      <c r="K567" s="995"/>
      <c r="L567" s="993"/>
      <c r="M567" s="993"/>
      <c r="N567" s="996"/>
      <c r="O567" s="915"/>
      <c r="P567" s="915"/>
    </row>
    <row r="568" spans="1:16" s="689" customFormat="1" x14ac:dyDescent="0.2">
      <c r="A568" s="1012"/>
      <c r="B568" s="993"/>
      <c r="C568" s="994"/>
      <c r="D568" s="994"/>
      <c r="E568" s="775"/>
      <c r="F568" s="775"/>
      <c r="G568" s="993"/>
      <c r="H568" s="824"/>
      <c r="I568" s="995"/>
      <c r="J568" s="996"/>
      <c r="K568" s="995"/>
      <c r="L568" s="993"/>
      <c r="M568" s="993"/>
      <c r="N568" s="996"/>
      <c r="O568" s="915"/>
      <c r="P568" s="915"/>
    </row>
    <row r="569" spans="1:16" s="689" customFormat="1" x14ac:dyDescent="0.2">
      <c r="A569" s="1012"/>
      <c r="B569" s="993"/>
      <c r="C569" s="994"/>
      <c r="D569" s="994"/>
      <c r="E569" s="775"/>
      <c r="F569" s="775"/>
      <c r="G569" s="993"/>
      <c r="H569" s="824"/>
      <c r="I569" s="995"/>
      <c r="J569" s="996"/>
      <c r="K569" s="995"/>
      <c r="L569" s="993"/>
      <c r="M569" s="993"/>
      <c r="N569" s="996"/>
      <c r="O569" s="915"/>
      <c r="P569" s="915"/>
    </row>
    <row r="570" spans="1:16" s="689" customFormat="1" x14ac:dyDescent="0.2">
      <c r="A570" s="1012"/>
      <c r="B570" s="993"/>
      <c r="C570" s="994"/>
      <c r="D570" s="994"/>
      <c r="E570" s="775"/>
      <c r="F570" s="775"/>
      <c r="G570" s="993"/>
      <c r="H570" s="824"/>
      <c r="I570" s="995"/>
      <c r="J570" s="996"/>
      <c r="K570" s="995"/>
      <c r="L570" s="993"/>
      <c r="M570" s="993"/>
      <c r="N570" s="996"/>
      <c r="O570" s="915"/>
      <c r="P570" s="915"/>
    </row>
    <row r="571" spans="1:16" s="689" customFormat="1" x14ac:dyDescent="0.2">
      <c r="A571" s="1012"/>
      <c r="B571" s="993"/>
      <c r="C571" s="994"/>
      <c r="D571" s="994"/>
      <c r="E571" s="775"/>
      <c r="F571" s="775"/>
      <c r="G571" s="993"/>
      <c r="H571" s="824"/>
      <c r="I571" s="995"/>
      <c r="J571" s="996"/>
      <c r="K571" s="995"/>
      <c r="L571" s="993"/>
      <c r="M571" s="993"/>
      <c r="N571" s="996"/>
      <c r="O571" s="915"/>
      <c r="P571" s="915"/>
    </row>
    <row r="572" spans="1:16" s="689" customFormat="1" x14ac:dyDescent="0.2">
      <c r="A572" s="1012"/>
      <c r="B572" s="993"/>
      <c r="C572" s="994"/>
      <c r="D572" s="994"/>
      <c r="E572" s="775"/>
      <c r="F572" s="775"/>
      <c r="G572" s="993"/>
      <c r="H572" s="824"/>
      <c r="I572" s="995"/>
      <c r="J572" s="996"/>
      <c r="K572" s="995"/>
      <c r="L572" s="993"/>
      <c r="M572" s="993"/>
      <c r="N572" s="996"/>
      <c r="O572" s="915"/>
      <c r="P572" s="915"/>
    </row>
    <row r="573" spans="1:16" s="689" customFormat="1" x14ac:dyDescent="0.2">
      <c r="A573" s="1012"/>
      <c r="B573" s="993"/>
      <c r="C573" s="994"/>
      <c r="D573" s="994"/>
      <c r="E573" s="775"/>
      <c r="F573" s="775"/>
      <c r="G573" s="993"/>
      <c r="H573" s="824"/>
      <c r="I573" s="995"/>
      <c r="J573" s="996"/>
      <c r="K573" s="995"/>
      <c r="L573" s="993"/>
      <c r="M573" s="993"/>
      <c r="N573" s="996"/>
      <c r="O573" s="915"/>
      <c r="P573" s="915"/>
    </row>
    <row r="574" spans="1:16" s="689" customFormat="1" x14ac:dyDescent="0.2">
      <c r="A574" s="1012"/>
      <c r="B574" s="993"/>
      <c r="C574" s="994"/>
      <c r="D574" s="994"/>
      <c r="E574" s="775"/>
      <c r="F574" s="775"/>
      <c r="G574" s="993"/>
      <c r="H574" s="824"/>
      <c r="I574" s="995"/>
      <c r="J574" s="996"/>
      <c r="K574" s="995"/>
      <c r="L574" s="993"/>
      <c r="M574" s="993"/>
      <c r="N574" s="996"/>
      <c r="O574" s="915"/>
      <c r="P574" s="915"/>
    </row>
    <row r="575" spans="1:16" s="689" customFormat="1" x14ac:dyDescent="0.2">
      <c r="A575" s="1012"/>
      <c r="B575" s="993"/>
      <c r="C575" s="994"/>
      <c r="D575" s="994"/>
      <c r="E575" s="775"/>
      <c r="F575" s="775"/>
      <c r="G575" s="993"/>
      <c r="H575" s="824"/>
      <c r="I575" s="995"/>
      <c r="J575" s="996"/>
      <c r="K575" s="995"/>
      <c r="L575" s="993"/>
      <c r="M575" s="993"/>
      <c r="N575" s="996"/>
      <c r="O575" s="915"/>
      <c r="P575" s="915"/>
    </row>
    <row r="576" spans="1:16" s="689" customFormat="1" x14ac:dyDescent="0.2">
      <c r="A576" s="1012"/>
      <c r="B576" s="993"/>
      <c r="C576" s="994"/>
      <c r="D576" s="994"/>
      <c r="E576" s="775"/>
      <c r="F576" s="775"/>
      <c r="G576" s="993"/>
      <c r="H576" s="824"/>
      <c r="I576" s="995"/>
      <c r="J576" s="996"/>
      <c r="K576" s="995"/>
      <c r="L576" s="993"/>
      <c r="M576" s="993"/>
      <c r="N576" s="996"/>
      <c r="O576" s="915"/>
      <c r="P576" s="915"/>
    </row>
    <row r="577" spans="1:16" s="689" customFormat="1" x14ac:dyDescent="0.2">
      <c r="A577" s="1012"/>
      <c r="B577" s="993"/>
      <c r="C577" s="994"/>
      <c r="D577" s="994"/>
      <c r="E577" s="775"/>
      <c r="F577" s="775"/>
      <c r="G577" s="993"/>
      <c r="H577" s="824"/>
      <c r="I577" s="995"/>
      <c r="J577" s="996"/>
      <c r="K577" s="995"/>
      <c r="L577" s="993"/>
      <c r="M577" s="993"/>
      <c r="N577" s="996"/>
      <c r="O577" s="915"/>
      <c r="P577" s="915"/>
    </row>
    <row r="578" spans="1:16" s="689" customFormat="1" x14ac:dyDescent="0.2">
      <c r="A578" s="1012"/>
      <c r="B578" s="993"/>
      <c r="C578" s="994"/>
      <c r="D578" s="994"/>
      <c r="E578" s="775"/>
      <c r="F578" s="775"/>
      <c r="G578" s="993"/>
      <c r="H578" s="824"/>
      <c r="I578" s="995"/>
      <c r="J578" s="996"/>
      <c r="K578" s="995"/>
      <c r="L578" s="993"/>
      <c r="M578" s="993"/>
      <c r="N578" s="996"/>
      <c r="O578" s="915"/>
      <c r="P578" s="915"/>
    </row>
    <row r="579" spans="1:16" s="689" customFormat="1" x14ac:dyDescent="0.2">
      <c r="A579" s="1012"/>
      <c r="B579" s="993"/>
      <c r="C579" s="994"/>
      <c r="D579" s="994"/>
      <c r="E579" s="775"/>
      <c r="F579" s="775"/>
      <c r="G579" s="993"/>
      <c r="H579" s="824"/>
      <c r="I579" s="995"/>
      <c r="J579" s="996"/>
      <c r="K579" s="995"/>
      <c r="L579" s="993"/>
      <c r="M579" s="993"/>
      <c r="N579" s="996"/>
      <c r="O579" s="915"/>
      <c r="P579" s="915"/>
    </row>
    <row r="580" spans="1:16" s="689" customFormat="1" x14ac:dyDescent="0.2">
      <c r="A580" s="1012"/>
      <c r="B580" s="993"/>
      <c r="C580" s="994"/>
      <c r="D580" s="994"/>
      <c r="E580" s="775"/>
      <c r="F580" s="775"/>
      <c r="G580" s="993"/>
      <c r="H580" s="824"/>
      <c r="I580" s="995"/>
      <c r="J580" s="996"/>
      <c r="K580" s="995"/>
      <c r="L580" s="993"/>
      <c r="M580" s="993"/>
      <c r="N580" s="996"/>
      <c r="O580" s="915"/>
      <c r="P580" s="915"/>
    </row>
    <row r="581" spans="1:16" s="689" customFormat="1" x14ac:dyDescent="0.2">
      <c r="A581" s="1012"/>
      <c r="B581" s="993"/>
      <c r="C581" s="994"/>
      <c r="D581" s="994"/>
      <c r="E581" s="775"/>
      <c r="F581" s="775"/>
      <c r="G581" s="993"/>
      <c r="H581" s="824"/>
      <c r="I581" s="995"/>
      <c r="J581" s="996"/>
      <c r="K581" s="995"/>
      <c r="L581" s="993"/>
      <c r="M581" s="993"/>
      <c r="N581" s="996"/>
      <c r="O581" s="915"/>
      <c r="P581" s="915"/>
    </row>
    <row r="582" spans="1:16" s="689" customFormat="1" x14ac:dyDescent="0.2">
      <c r="A582" s="1012"/>
      <c r="B582" s="993"/>
      <c r="C582" s="994"/>
      <c r="D582" s="994"/>
      <c r="E582" s="775"/>
      <c r="F582" s="775"/>
      <c r="G582" s="993"/>
      <c r="H582" s="824"/>
      <c r="I582" s="995"/>
      <c r="J582" s="996"/>
      <c r="K582" s="995"/>
      <c r="L582" s="993"/>
      <c r="M582" s="993"/>
      <c r="N582" s="996"/>
      <c r="O582" s="915"/>
      <c r="P582" s="915"/>
    </row>
    <row r="583" spans="1:16" s="689" customFormat="1" x14ac:dyDescent="0.2">
      <c r="A583" s="1012"/>
      <c r="B583" s="993"/>
      <c r="C583" s="994"/>
      <c r="D583" s="994"/>
      <c r="E583" s="775"/>
      <c r="F583" s="775"/>
      <c r="G583" s="993"/>
      <c r="H583" s="824"/>
      <c r="I583" s="995"/>
      <c r="J583" s="996"/>
      <c r="K583" s="995"/>
      <c r="L583" s="993"/>
      <c r="M583" s="993"/>
      <c r="N583" s="996"/>
      <c r="O583" s="915"/>
      <c r="P583" s="915"/>
    </row>
    <row r="584" spans="1:16" s="689" customFormat="1" x14ac:dyDescent="0.2">
      <c r="A584" s="1012"/>
      <c r="B584" s="993"/>
      <c r="C584" s="994"/>
      <c r="D584" s="994"/>
      <c r="E584" s="775"/>
      <c r="F584" s="775"/>
      <c r="G584" s="993"/>
      <c r="H584" s="824"/>
      <c r="I584" s="995"/>
      <c r="J584" s="996"/>
      <c r="K584" s="995"/>
      <c r="L584" s="993"/>
      <c r="M584" s="993"/>
      <c r="N584" s="996"/>
      <c r="O584" s="915"/>
      <c r="P584" s="915"/>
    </row>
    <row r="585" spans="1:16" s="689" customFormat="1" x14ac:dyDescent="0.2">
      <c r="A585" s="1012"/>
      <c r="B585" s="993"/>
      <c r="C585" s="994"/>
      <c r="D585" s="994"/>
      <c r="E585" s="775"/>
      <c r="F585" s="775"/>
      <c r="G585" s="993"/>
      <c r="H585" s="824"/>
      <c r="I585" s="995"/>
      <c r="J585" s="996"/>
      <c r="K585" s="995"/>
      <c r="L585" s="993"/>
      <c r="M585" s="993"/>
      <c r="N585" s="996"/>
      <c r="O585" s="915"/>
      <c r="P585" s="915"/>
    </row>
    <row r="586" spans="1:16" s="689" customFormat="1" x14ac:dyDescent="0.2">
      <c r="A586" s="1012"/>
      <c r="B586" s="993"/>
      <c r="C586" s="994"/>
      <c r="D586" s="994"/>
      <c r="E586" s="775"/>
      <c r="F586" s="775"/>
      <c r="G586" s="993"/>
      <c r="H586" s="824"/>
      <c r="I586" s="995"/>
      <c r="J586" s="996"/>
      <c r="K586" s="995"/>
      <c r="L586" s="993"/>
      <c r="M586" s="993"/>
      <c r="N586" s="996"/>
      <c r="O586" s="915"/>
      <c r="P586" s="915"/>
    </row>
    <row r="587" spans="1:16" s="689" customFormat="1" x14ac:dyDescent="0.2">
      <c r="A587" s="1012"/>
      <c r="B587" s="993"/>
      <c r="C587" s="994"/>
      <c r="D587" s="994"/>
      <c r="E587" s="775"/>
      <c r="F587" s="775"/>
      <c r="G587" s="993"/>
      <c r="H587" s="824"/>
      <c r="I587" s="995"/>
      <c r="J587" s="996"/>
      <c r="K587" s="995"/>
      <c r="L587" s="993"/>
      <c r="M587" s="993"/>
      <c r="N587" s="996"/>
      <c r="O587" s="915"/>
      <c r="P587" s="915"/>
    </row>
    <row r="588" spans="1:16" s="689" customFormat="1" x14ac:dyDescent="0.2">
      <c r="A588" s="1012"/>
      <c r="B588" s="993"/>
      <c r="C588" s="994"/>
      <c r="D588" s="994"/>
      <c r="E588" s="775"/>
      <c r="F588" s="775"/>
      <c r="G588" s="993"/>
      <c r="H588" s="824"/>
      <c r="I588" s="995"/>
      <c r="J588" s="996"/>
      <c r="K588" s="995"/>
      <c r="L588" s="993"/>
      <c r="M588" s="993"/>
      <c r="N588" s="996"/>
      <c r="O588" s="915"/>
      <c r="P588" s="915"/>
    </row>
    <row r="589" spans="1:16" s="689" customFormat="1" x14ac:dyDescent="0.2">
      <c r="A589" s="1012"/>
      <c r="B589" s="993"/>
      <c r="C589" s="994"/>
      <c r="D589" s="994"/>
      <c r="E589" s="775"/>
      <c r="F589" s="775"/>
      <c r="G589" s="993"/>
      <c r="H589" s="824"/>
      <c r="I589" s="995"/>
      <c r="J589" s="996"/>
      <c r="K589" s="995"/>
      <c r="L589" s="993"/>
      <c r="M589" s="993"/>
      <c r="N589" s="996"/>
      <c r="O589" s="915"/>
      <c r="P589" s="915"/>
    </row>
    <row r="590" spans="1:16" s="689" customFormat="1" x14ac:dyDescent="0.2">
      <c r="A590" s="1012"/>
      <c r="B590" s="993"/>
      <c r="C590" s="994"/>
      <c r="D590" s="994"/>
      <c r="E590" s="775"/>
      <c r="F590" s="775"/>
      <c r="G590" s="993"/>
      <c r="H590" s="824"/>
      <c r="I590" s="995"/>
      <c r="J590" s="996"/>
      <c r="K590" s="995"/>
      <c r="L590" s="993"/>
      <c r="M590" s="993"/>
      <c r="N590" s="996"/>
      <c r="O590" s="915"/>
      <c r="P590" s="915"/>
    </row>
    <row r="591" spans="1:16" s="689" customFormat="1" x14ac:dyDescent="0.2">
      <c r="A591" s="1012"/>
      <c r="B591" s="993"/>
      <c r="C591" s="994"/>
      <c r="D591" s="994"/>
      <c r="E591" s="775"/>
      <c r="F591" s="775"/>
      <c r="G591" s="993"/>
      <c r="H591" s="824"/>
      <c r="I591" s="995"/>
      <c r="J591" s="996"/>
      <c r="K591" s="995"/>
      <c r="L591" s="993"/>
      <c r="M591" s="993"/>
      <c r="N591" s="996"/>
      <c r="O591" s="915"/>
      <c r="P591" s="915"/>
    </row>
    <row r="592" spans="1:16" s="689" customFormat="1" x14ac:dyDescent="0.2">
      <c r="A592" s="1012"/>
      <c r="B592" s="993"/>
      <c r="C592" s="994"/>
      <c r="D592" s="994"/>
      <c r="E592" s="775"/>
      <c r="F592" s="775"/>
      <c r="G592" s="993"/>
      <c r="H592" s="824"/>
      <c r="I592" s="995"/>
      <c r="J592" s="996"/>
      <c r="K592" s="995"/>
      <c r="L592" s="993"/>
      <c r="M592" s="993"/>
      <c r="N592" s="996"/>
      <c r="O592" s="915"/>
      <c r="P592" s="915"/>
    </row>
    <row r="593" spans="1:16" s="689" customFormat="1" x14ac:dyDescent="0.2">
      <c r="A593" s="1012"/>
      <c r="B593" s="993"/>
      <c r="C593" s="994"/>
      <c r="D593" s="994"/>
      <c r="E593" s="775"/>
      <c r="F593" s="775"/>
      <c r="G593" s="993"/>
      <c r="H593" s="824"/>
      <c r="I593" s="995"/>
      <c r="J593" s="996"/>
      <c r="K593" s="995"/>
      <c r="L593" s="993"/>
      <c r="M593" s="993"/>
      <c r="N593" s="996"/>
      <c r="O593" s="915"/>
      <c r="P593" s="915"/>
    </row>
    <row r="594" spans="1:16" s="689" customFormat="1" x14ac:dyDescent="0.2">
      <c r="A594" s="1012"/>
      <c r="B594" s="993"/>
      <c r="C594" s="994"/>
      <c r="D594" s="994"/>
      <c r="E594" s="775"/>
      <c r="F594" s="775"/>
      <c r="G594" s="993"/>
      <c r="H594" s="824"/>
      <c r="I594" s="995"/>
      <c r="J594" s="996"/>
      <c r="K594" s="995"/>
      <c r="L594" s="993"/>
      <c r="M594" s="993"/>
      <c r="N594" s="996"/>
      <c r="O594" s="915"/>
      <c r="P594" s="915"/>
    </row>
    <row r="595" spans="1:16" s="689" customFormat="1" x14ac:dyDescent="0.2">
      <c r="A595" s="1012"/>
      <c r="B595" s="993"/>
      <c r="C595" s="994"/>
      <c r="D595" s="994"/>
      <c r="E595" s="775"/>
      <c r="F595" s="775"/>
      <c r="G595" s="993"/>
      <c r="H595" s="824"/>
      <c r="I595" s="995"/>
      <c r="J595" s="996"/>
      <c r="K595" s="995"/>
      <c r="L595" s="993"/>
      <c r="M595" s="993"/>
      <c r="N595" s="996"/>
      <c r="O595" s="915"/>
      <c r="P595" s="915"/>
    </row>
    <row r="596" spans="1:16" s="689" customFormat="1" x14ac:dyDescent="0.2">
      <c r="A596" s="1012"/>
      <c r="B596" s="993"/>
      <c r="C596" s="994"/>
      <c r="D596" s="994"/>
      <c r="E596" s="775"/>
      <c r="F596" s="775"/>
      <c r="G596" s="993"/>
      <c r="H596" s="824"/>
      <c r="I596" s="995"/>
      <c r="J596" s="996"/>
      <c r="K596" s="995"/>
      <c r="L596" s="993"/>
      <c r="M596" s="993"/>
      <c r="N596" s="996"/>
      <c r="O596" s="915"/>
      <c r="P596" s="915"/>
    </row>
    <row r="597" spans="1:16" s="689" customFormat="1" x14ac:dyDescent="0.2">
      <c r="A597" s="1012"/>
      <c r="B597" s="993"/>
      <c r="C597" s="994"/>
      <c r="D597" s="994"/>
      <c r="E597" s="775"/>
      <c r="F597" s="775"/>
      <c r="G597" s="993"/>
      <c r="H597" s="824"/>
      <c r="I597" s="995"/>
      <c r="J597" s="996"/>
      <c r="K597" s="995"/>
      <c r="L597" s="993"/>
      <c r="M597" s="993"/>
      <c r="N597" s="996"/>
      <c r="O597" s="915"/>
      <c r="P597" s="915"/>
    </row>
    <row r="598" spans="1:16" s="689" customFormat="1" x14ac:dyDescent="0.2">
      <c r="A598" s="1012"/>
      <c r="B598" s="993"/>
      <c r="C598" s="994"/>
      <c r="D598" s="994"/>
      <c r="E598" s="775"/>
      <c r="F598" s="775"/>
      <c r="G598" s="993"/>
      <c r="H598" s="824"/>
      <c r="I598" s="995"/>
      <c r="J598" s="996"/>
      <c r="K598" s="995"/>
      <c r="L598" s="993"/>
      <c r="M598" s="993"/>
      <c r="N598" s="996"/>
      <c r="O598" s="915"/>
      <c r="P598" s="915"/>
    </row>
    <row r="599" spans="1:16" s="689" customFormat="1" x14ac:dyDescent="0.2">
      <c r="A599" s="1012"/>
      <c r="B599" s="993"/>
      <c r="C599" s="994"/>
      <c r="D599" s="994"/>
      <c r="E599" s="775"/>
      <c r="F599" s="775"/>
      <c r="G599" s="993"/>
      <c r="H599" s="824"/>
      <c r="I599" s="995"/>
      <c r="J599" s="996"/>
      <c r="K599" s="995"/>
      <c r="L599" s="993"/>
      <c r="M599" s="993"/>
      <c r="N599" s="996"/>
      <c r="O599" s="915"/>
      <c r="P599" s="915"/>
    </row>
    <row r="600" spans="1:16" s="689" customFormat="1" x14ac:dyDescent="0.2">
      <c r="A600" s="1012"/>
      <c r="B600" s="993"/>
      <c r="C600" s="994"/>
      <c r="D600" s="994"/>
      <c r="E600" s="775"/>
      <c r="F600" s="775"/>
      <c r="G600" s="993"/>
      <c r="H600" s="824"/>
      <c r="I600" s="995"/>
      <c r="J600" s="996"/>
      <c r="K600" s="995"/>
      <c r="L600" s="993"/>
      <c r="M600" s="993"/>
      <c r="N600" s="996"/>
      <c r="O600" s="915"/>
      <c r="P600" s="915"/>
    </row>
    <row r="601" spans="1:16" s="689" customFormat="1" x14ac:dyDescent="0.2">
      <c r="A601" s="1012"/>
      <c r="B601" s="993"/>
      <c r="C601" s="994"/>
      <c r="D601" s="994"/>
      <c r="E601" s="775"/>
      <c r="F601" s="775"/>
      <c r="G601" s="993"/>
      <c r="H601" s="824"/>
      <c r="I601" s="995"/>
      <c r="J601" s="996"/>
      <c r="K601" s="995"/>
      <c r="L601" s="993"/>
      <c r="M601" s="993"/>
      <c r="N601" s="996"/>
      <c r="O601" s="915"/>
      <c r="P601" s="915"/>
    </row>
    <row r="602" spans="1:16" s="689" customFormat="1" x14ac:dyDescent="0.2">
      <c r="A602" s="1012"/>
      <c r="B602" s="993"/>
      <c r="C602" s="994"/>
      <c r="D602" s="994"/>
      <c r="E602" s="775"/>
      <c r="F602" s="775"/>
      <c r="G602" s="993"/>
      <c r="H602" s="824"/>
      <c r="I602" s="995"/>
      <c r="J602" s="996"/>
      <c r="K602" s="995"/>
      <c r="L602" s="993"/>
      <c r="M602" s="993"/>
      <c r="N602" s="996"/>
      <c r="O602" s="915"/>
      <c r="P602" s="915"/>
    </row>
    <row r="603" spans="1:16" s="689" customFormat="1" x14ac:dyDescent="0.2">
      <c r="A603" s="1012"/>
      <c r="B603" s="993"/>
      <c r="C603" s="994"/>
      <c r="D603" s="994"/>
      <c r="E603" s="775"/>
      <c r="F603" s="775"/>
      <c r="G603" s="993"/>
      <c r="H603" s="824"/>
      <c r="I603" s="995"/>
      <c r="J603" s="996"/>
      <c r="K603" s="995"/>
      <c r="L603" s="993"/>
      <c r="M603" s="993"/>
      <c r="N603" s="996"/>
      <c r="O603" s="915"/>
      <c r="P603" s="915"/>
    </row>
    <row r="604" spans="1:16" s="689" customFormat="1" x14ac:dyDescent="0.2">
      <c r="A604" s="1012"/>
      <c r="B604" s="993"/>
      <c r="C604" s="994"/>
      <c r="D604" s="994"/>
      <c r="E604" s="775"/>
      <c r="F604" s="775"/>
      <c r="G604" s="993"/>
      <c r="H604" s="824"/>
      <c r="I604" s="995"/>
      <c r="J604" s="996"/>
      <c r="K604" s="995"/>
      <c r="L604" s="993"/>
      <c r="M604" s="993"/>
      <c r="N604" s="996"/>
      <c r="O604" s="915"/>
      <c r="P604" s="915"/>
    </row>
    <row r="605" spans="1:16" s="689" customFormat="1" x14ac:dyDescent="0.2">
      <c r="A605" s="1012"/>
      <c r="B605" s="993"/>
      <c r="C605" s="994"/>
      <c r="D605" s="994"/>
      <c r="E605" s="775"/>
      <c r="F605" s="775"/>
      <c r="G605" s="993"/>
      <c r="H605" s="824"/>
      <c r="I605" s="995"/>
      <c r="J605" s="996"/>
      <c r="K605" s="995"/>
      <c r="L605" s="993"/>
      <c r="M605" s="993"/>
      <c r="N605" s="996"/>
      <c r="O605" s="915"/>
      <c r="P605" s="915"/>
    </row>
    <row r="606" spans="1:16" s="689" customFormat="1" x14ac:dyDescent="0.2">
      <c r="A606" s="1012"/>
      <c r="B606" s="993"/>
      <c r="C606" s="994"/>
      <c r="D606" s="994"/>
      <c r="E606" s="775"/>
      <c r="F606" s="775"/>
      <c r="G606" s="993"/>
      <c r="H606" s="824"/>
      <c r="I606" s="995"/>
      <c r="J606" s="996"/>
      <c r="K606" s="995"/>
      <c r="L606" s="993"/>
      <c r="M606" s="993"/>
      <c r="N606" s="996"/>
      <c r="O606" s="915"/>
      <c r="P606" s="915"/>
    </row>
    <row r="607" spans="1:16" s="689" customFormat="1" x14ac:dyDescent="0.2">
      <c r="A607" s="1012"/>
      <c r="B607" s="993"/>
      <c r="C607" s="994"/>
      <c r="D607" s="994"/>
      <c r="E607" s="775"/>
      <c r="F607" s="775"/>
      <c r="G607" s="993"/>
      <c r="H607" s="824"/>
      <c r="I607" s="995"/>
      <c r="J607" s="996"/>
      <c r="K607" s="995"/>
      <c r="L607" s="993"/>
      <c r="M607" s="993"/>
      <c r="N607" s="996"/>
      <c r="O607" s="915"/>
      <c r="P607" s="915"/>
    </row>
    <row r="608" spans="1:16" s="689" customFormat="1" x14ac:dyDescent="0.2">
      <c r="A608" s="1012"/>
      <c r="B608" s="993"/>
      <c r="C608" s="994"/>
      <c r="D608" s="994"/>
      <c r="E608" s="775"/>
      <c r="F608" s="775"/>
      <c r="G608" s="993"/>
      <c r="H608" s="824"/>
      <c r="I608" s="995"/>
      <c r="J608" s="996"/>
      <c r="K608" s="995"/>
      <c r="L608" s="993"/>
      <c r="M608" s="993"/>
      <c r="N608" s="996"/>
      <c r="O608" s="915"/>
      <c r="P608" s="915"/>
    </row>
    <row r="609" spans="1:16" s="689" customFormat="1" x14ac:dyDescent="0.2">
      <c r="A609" s="1012"/>
      <c r="B609" s="993"/>
      <c r="C609" s="994"/>
      <c r="D609" s="994"/>
      <c r="E609" s="775"/>
      <c r="F609" s="775"/>
      <c r="G609" s="993"/>
      <c r="H609" s="824"/>
      <c r="I609" s="995"/>
      <c r="J609" s="996"/>
      <c r="K609" s="995"/>
      <c r="L609" s="993"/>
      <c r="M609" s="993"/>
      <c r="N609" s="996"/>
      <c r="O609" s="915"/>
      <c r="P609" s="915"/>
    </row>
    <row r="610" spans="1:16" s="689" customFormat="1" x14ac:dyDescent="0.2">
      <c r="A610" s="1012"/>
      <c r="B610" s="993"/>
      <c r="C610" s="994"/>
      <c r="D610" s="994"/>
      <c r="E610" s="775"/>
      <c r="F610" s="775"/>
      <c r="G610" s="993"/>
      <c r="H610" s="824"/>
      <c r="I610" s="995"/>
      <c r="J610" s="996"/>
      <c r="K610" s="995"/>
      <c r="L610" s="993"/>
      <c r="M610" s="993"/>
      <c r="N610" s="996"/>
      <c r="O610" s="915"/>
      <c r="P610" s="915"/>
    </row>
    <row r="611" spans="1:16" s="689" customFormat="1" x14ac:dyDescent="0.2">
      <c r="A611" s="1012"/>
      <c r="B611" s="993"/>
      <c r="C611" s="994"/>
      <c r="D611" s="994"/>
      <c r="E611" s="775"/>
      <c r="F611" s="775"/>
      <c r="G611" s="993"/>
      <c r="H611" s="824"/>
      <c r="I611" s="995"/>
      <c r="J611" s="996"/>
      <c r="K611" s="995"/>
      <c r="L611" s="993"/>
      <c r="M611" s="993"/>
      <c r="N611" s="996"/>
      <c r="O611" s="915"/>
      <c r="P611" s="915"/>
    </row>
    <row r="612" spans="1:16" s="689" customFormat="1" x14ac:dyDescent="0.2">
      <c r="A612" s="1012"/>
      <c r="B612" s="993"/>
      <c r="C612" s="994"/>
      <c r="D612" s="994"/>
      <c r="E612" s="775"/>
      <c r="F612" s="775"/>
      <c r="G612" s="993"/>
      <c r="H612" s="824"/>
      <c r="I612" s="995"/>
      <c r="J612" s="996"/>
      <c r="K612" s="995"/>
      <c r="L612" s="993"/>
      <c r="M612" s="993"/>
      <c r="N612" s="996"/>
      <c r="O612" s="915"/>
      <c r="P612" s="915"/>
    </row>
    <row r="613" spans="1:16" s="689" customFormat="1" x14ac:dyDescent="0.2">
      <c r="A613" s="1012"/>
      <c r="B613" s="993"/>
      <c r="C613" s="994"/>
      <c r="D613" s="994"/>
      <c r="E613" s="775"/>
      <c r="F613" s="775"/>
      <c r="G613" s="993"/>
      <c r="H613" s="824"/>
      <c r="I613" s="995"/>
      <c r="J613" s="996"/>
      <c r="K613" s="995"/>
      <c r="L613" s="993"/>
      <c r="M613" s="993"/>
      <c r="N613" s="996"/>
      <c r="O613" s="915"/>
      <c r="P613" s="915"/>
    </row>
    <row r="614" spans="1:16" s="689" customFormat="1" x14ac:dyDescent="0.2">
      <c r="A614" s="1012"/>
      <c r="B614" s="993"/>
      <c r="C614" s="994"/>
      <c r="D614" s="994"/>
      <c r="E614" s="775"/>
      <c r="F614" s="775"/>
      <c r="G614" s="993"/>
      <c r="H614" s="824"/>
      <c r="I614" s="995"/>
      <c r="J614" s="996"/>
      <c r="K614" s="995"/>
      <c r="L614" s="993"/>
      <c r="M614" s="993"/>
      <c r="N614" s="996"/>
      <c r="O614" s="915"/>
      <c r="P614" s="915"/>
    </row>
    <row r="615" spans="1:16" s="689" customFormat="1" x14ac:dyDescent="0.2">
      <c r="A615" s="1012"/>
      <c r="B615" s="993"/>
      <c r="C615" s="994"/>
      <c r="D615" s="994"/>
      <c r="E615" s="775"/>
      <c r="F615" s="775"/>
      <c r="G615" s="993"/>
      <c r="H615" s="824"/>
      <c r="I615" s="995"/>
      <c r="J615" s="996"/>
      <c r="K615" s="995"/>
      <c r="L615" s="993"/>
      <c r="M615" s="993"/>
      <c r="N615" s="996"/>
      <c r="O615" s="915"/>
      <c r="P615" s="915"/>
    </row>
    <row r="616" spans="1:16" s="689" customFormat="1" x14ac:dyDescent="0.2">
      <c r="A616" s="1012"/>
      <c r="B616" s="993"/>
      <c r="C616" s="994"/>
      <c r="D616" s="994"/>
      <c r="E616" s="775"/>
      <c r="F616" s="775"/>
      <c r="G616" s="993"/>
      <c r="H616" s="824"/>
      <c r="I616" s="995"/>
      <c r="J616" s="996"/>
      <c r="K616" s="995"/>
      <c r="L616" s="993"/>
      <c r="M616" s="993"/>
      <c r="N616" s="996"/>
      <c r="O616" s="915"/>
      <c r="P616" s="915"/>
    </row>
    <row r="617" spans="1:16" s="689" customFormat="1" x14ac:dyDescent="0.2">
      <c r="A617" s="1012"/>
      <c r="B617" s="993"/>
      <c r="C617" s="994"/>
      <c r="D617" s="994"/>
      <c r="E617" s="775"/>
      <c r="F617" s="775"/>
      <c r="G617" s="993"/>
      <c r="H617" s="824"/>
      <c r="I617" s="995"/>
      <c r="J617" s="996"/>
      <c r="K617" s="995"/>
      <c r="L617" s="993"/>
      <c r="M617" s="993"/>
      <c r="N617" s="996"/>
      <c r="O617" s="915"/>
      <c r="P617" s="915"/>
    </row>
    <row r="618" spans="1:16" s="689" customFormat="1" x14ac:dyDescent="0.2">
      <c r="A618" s="1012"/>
      <c r="B618" s="993"/>
      <c r="C618" s="994"/>
      <c r="D618" s="994"/>
      <c r="E618" s="775"/>
      <c r="F618" s="775"/>
      <c r="G618" s="993"/>
      <c r="H618" s="824"/>
      <c r="I618" s="995"/>
      <c r="J618" s="996"/>
      <c r="K618" s="995"/>
      <c r="L618" s="993"/>
      <c r="M618" s="993"/>
      <c r="N618" s="996"/>
      <c r="O618" s="915"/>
      <c r="P618" s="915"/>
    </row>
    <row r="619" spans="1:16" s="689" customFormat="1" x14ac:dyDescent="0.2">
      <c r="A619" s="1012"/>
      <c r="B619" s="993"/>
      <c r="C619" s="994"/>
      <c r="D619" s="994"/>
      <c r="E619" s="775"/>
      <c r="F619" s="775"/>
      <c r="G619" s="993"/>
      <c r="H619" s="824"/>
      <c r="I619" s="995"/>
      <c r="J619" s="996"/>
      <c r="K619" s="995"/>
      <c r="L619" s="993"/>
      <c r="M619" s="993"/>
      <c r="N619" s="996"/>
      <c r="O619" s="915"/>
      <c r="P619" s="915"/>
    </row>
    <row r="620" spans="1:16" s="689" customFormat="1" x14ac:dyDescent="0.2">
      <c r="A620" s="1012"/>
      <c r="B620" s="993"/>
      <c r="C620" s="994"/>
      <c r="D620" s="994"/>
      <c r="E620" s="775"/>
      <c r="F620" s="775"/>
      <c r="G620" s="993"/>
      <c r="H620" s="824"/>
      <c r="I620" s="995"/>
      <c r="J620" s="996"/>
      <c r="K620" s="995"/>
      <c r="L620" s="993"/>
      <c r="M620" s="993"/>
      <c r="N620" s="996"/>
      <c r="O620" s="915"/>
      <c r="P620" s="915"/>
    </row>
    <row r="621" spans="1:16" s="689" customFormat="1" x14ac:dyDescent="0.2">
      <c r="A621" s="1012"/>
      <c r="B621" s="993"/>
      <c r="C621" s="994"/>
      <c r="D621" s="994"/>
      <c r="E621" s="775"/>
      <c r="F621" s="775"/>
      <c r="G621" s="993"/>
      <c r="H621" s="824"/>
      <c r="I621" s="995"/>
      <c r="J621" s="996"/>
      <c r="K621" s="995"/>
      <c r="L621" s="993"/>
      <c r="M621" s="993"/>
      <c r="N621" s="996"/>
      <c r="O621" s="915"/>
      <c r="P621" s="915"/>
    </row>
    <row r="622" spans="1:16" s="689" customFormat="1" x14ac:dyDescent="0.2">
      <c r="A622" s="1012"/>
      <c r="B622" s="993"/>
      <c r="C622" s="994"/>
      <c r="D622" s="994"/>
      <c r="E622" s="775"/>
      <c r="F622" s="775"/>
      <c r="G622" s="993"/>
      <c r="H622" s="824"/>
      <c r="I622" s="995"/>
      <c r="J622" s="996"/>
      <c r="K622" s="995"/>
      <c r="L622" s="993"/>
      <c r="M622" s="993"/>
      <c r="N622" s="996"/>
      <c r="O622" s="915"/>
      <c r="P622" s="915"/>
    </row>
    <row r="623" spans="1:16" s="689" customFormat="1" x14ac:dyDescent="0.2">
      <c r="A623" s="1012"/>
      <c r="B623" s="993"/>
      <c r="C623" s="994"/>
      <c r="D623" s="994"/>
      <c r="E623" s="775"/>
      <c r="F623" s="775"/>
      <c r="G623" s="993"/>
      <c r="H623" s="824"/>
      <c r="I623" s="995"/>
      <c r="J623" s="996"/>
      <c r="K623" s="995"/>
      <c r="L623" s="993"/>
      <c r="M623" s="993"/>
      <c r="N623" s="996"/>
      <c r="O623" s="915"/>
      <c r="P623" s="915"/>
    </row>
    <row r="624" spans="1:16" s="689" customFormat="1" x14ac:dyDescent="0.2">
      <c r="A624" s="1012"/>
      <c r="B624" s="993"/>
      <c r="C624" s="994"/>
      <c r="D624" s="994"/>
      <c r="E624" s="775"/>
      <c r="F624" s="775"/>
      <c r="G624" s="993"/>
      <c r="H624" s="824"/>
      <c r="I624" s="995"/>
      <c r="J624" s="996"/>
      <c r="K624" s="995"/>
      <c r="L624" s="993"/>
      <c r="M624" s="993"/>
      <c r="N624" s="996"/>
      <c r="O624" s="915"/>
      <c r="P624" s="915"/>
    </row>
    <row r="625" spans="1:16" s="689" customFormat="1" x14ac:dyDescent="0.2">
      <c r="A625" s="1012"/>
      <c r="B625" s="993"/>
      <c r="C625" s="994"/>
      <c r="D625" s="994"/>
      <c r="E625" s="775"/>
      <c r="F625" s="775"/>
      <c r="G625" s="993"/>
      <c r="H625" s="824"/>
      <c r="I625" s="995"/>
      <c r="J625" s="996"/>
      <c r="K625" s="995"/>
      <c r="L625" s="993"/>
      <c r="M625" s="993"/>
      <c r="N625" s="996"/>
      <c r="O625" s="915"/>
      <c r="P625" s="915"/>
    </row>
    <row r="626" spans="1:16" s="689" customFormat="1" x14ac:dyDescent="0.2">
      <c r="A626" s="1012"/>
      <c r="B626" s="993"/>
      <c r="C626" s="994"/>
      <c r="D626" s="994"/>
      <c r="E626" s="775"/>
      <c r="F626" s="775"/>
      <c r="G626" s="993"/>
      <c r="H626" s="824"/>
      <c r="I626" s="995"/>
      <c r="J626" s="996"/>
      <c r="K626" s="995"/>
      <c r="L626" s="993"/>
      <c r="M626" s="993"/>
      <c r="N626" s="996"/>
      <c r="O626" s="915"/>
      <c r="P626" s="915"/>
    </row>
  </sheetData>
  <mergeCells count="15">
    <mergeCell ref="A1:N1"/>
    <mergeCell ref="A7:A8"/>
    <mergeCell ref="B7:B8"/>
    <mergeCell ref="C7:C8"/>
    <mergeCell ref="D7:D8"/>
    <mergeCell ref="J6:J8"/>
    <mergeCell ref="K6:L7"/>
    <mergeCell ref="I6:I8"/>
    <mergeCell ref="M6:M8"/>
    <mergeCell ref="N6:N8"/>
    <mergeCell ref="A2:N2"/>
    <mergeCell ref="G6:G8"/>
    <mergeCell ref="A3:N3"/>
    <mergeCell ref="E7:E8"/>
    <mergeCell ref="H6:H8"/>
  </mergeCells>
  <pageMargins left="0.39370078740157483" right="0.39370078740157483" top="0.98425196850393704" bottom="0.19685039370078741" header="0.31496062992125984" footer="0.31496062992125984"/>
  <pageSetup paperSize="256" scale="75" orientation="landscape" horizontalDpi="4294967293" verticalDpi="4294967293" r:id="rId1"/>
  <rowBreaks count="7" manualBreakCount="7">
    <brk id="34" max="16383" man="1"/>
    <brk id="63" max="12" man="1"/>
    <brk id="94" max="16383" man="1"/>
    <brk id="134" max="13" man="1"/>
    <brk id="156" max="13" man="1"/>
    <brk id="181" max="12" man="1"/>
    <brk id="198" max="16383" man="1"/>
  </rowBreaks>
  <ignoredErrors>
    <ignoredError sqref="M206 M194:M201 M164:M168 M9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"/>
  <sheetViews>
    <sheetView workbookViewId="0">
      <selection activeCell="B30" sqref="B30"/>
    </sheetView>
  </sheetViews>
  <sheetFormatPr defaultRowHeight="12.75" x14ac:dyDescent="0.2"/>
  <cols>
    <col min="1" max="1" width="9.140625" style="924"/>
    <col min="2" max="2" width="25.42578125" style="924" customWidth="1"/>
    <col min="3" max="3" width="13.42578125" style="924" customWidth="1"/>
    <col min="4" max="4" width="12.140625" style="924" customWidth="1"/>
    <col min="5" max="5" width="9.140625" style="924"/>
    <col min="6" max="6" width="11" style="924" customWidth="1"/>
    <col min="7" max="7" width="19.28515625" style="924" customWidth="1"/>
    <col min="8" max="8" width="14.5703125" style="924" customWidth="1"/>
    <col min="9" max="9" width="13" style="924" customWidth="1"/>
    <col min="10" max="10" width="12.5703125" style="924" customWidth="1"/>
    <col min="11" max="11" width="15.5703125" style="924" customWidth="1"/>
    <col min="12" max="16384" width="9.140625" style="924"/>
  </cols>
  <sheetData>
    <row r="2" spans="2:11" x14ac:dyDescent="0.2">
      <c r="B2" s="2065"/>
      <c r="C2" s="2044" t="s">
        <v>1357</v>
      </c>
      <c r="D2" s="2044"/>
      <c r="E2" s="2044"/>
      <c r="F2" s="2044"/>
      <c r="G2" s="2044"/>
      <c r="H2" s="2044"/>
      <c r="I2" s="2044"/>
      <c r="J2" s="2044"/>
      <c r="K2" s="2044"/>
    </row>
    <row r="3" spans="2:11" x14ac:dyDescent="0.2">
      <c r="B3" s="2066"/>
      <c r="C3" s="925" t="s">
        <v>745</v>
      </c>
      <c r="D3" s="925" t="s">
        <v>1358</v>
      </c>
      <c r="E3" s="925" t="s">
        <v>1359</v>
      </c>
      <c r="F3" s="925" t="s">
        <v>1360</v>
      </c>
      <c r="G3" s="925" t="s">
        <v>758</v>
      </c>
      <c r="H3" s="925" t="s">
        <v>1361</v>
      </c>
      <c r="I3" s="925" t="s">
        <v>1362</v>
      </c>
      <c r="J3" s="925" t="s">
        <v>514</v>
      </c>
      <c r="K3" s="925" t="s">
        <v>1363</v>
      </c>
    </row>
    <row r="4" spans="2:11" x14ac:dyDescent="0.2">
      <c r="B4" s="2067" t="s">
        <v>1364</v>
      </c>
      <c r="C4" s="2044">
        <f>SUM('Grafik Unit'!C6:C22)</f>
        <v>140</v>
      </c>
      <c r="D4" s="2044">
        <f>SUM('Grafik Unit'!D6:D22)</f>
        <v>132</v>
      </c>
      <c r="E4" s="2044">
        <f>SUM('Grafik Unit'!E6:E22)</f>
        <v>6</v>
      </c>
      <c r="F4" s="2044">
        <f>SUM('Grafik Unit'!F6:F22)</f>
        <v>8</v>
      </c>
      <c r="G4" s="2044">
        <f>SUM('Grafik Unit'!G6:G22)</f>
        <v>80</v>
      </c>
      <c r="H4" s="2044">
        <f>SUM('Grafik Unit'!H6:H22)</f>
        <v>6</v>
      </c>
      <c r="I4" s="2044">
        <f>SUM('Grafik Unit'!I6:I22)</f>
        <v>31</v>
      </c>
      <c r="J4" s="2044">
        <f>SUM('Grafik Unit'!J6:J22)</f>
        <v>54</v>
      </c>
      <c r="K4" s="2044">
        <f>SUM('Grafik Unit'!K6:K22)</f>
        <v>25</v>
      </c>
    </row>
    <row r="5" spans="2:11" x14ac:dyDescent="0.2">
      <c r="B5" s="2068"/>
      <c r="C5" s="2044"/>
      <c r="D5" s="2044"/>
      <c r="E5" s="2044"/>
      <c r="F5" s="2044"/>
      <c r="G5" s="2044"/>
      <c r="H5" s="2044"/>
      <c r="I5" s="2044"/>
      <c r="J5" s="2044"/>
      <c r="K5" s="2044"/>
    </row>
  </sheetData>
  <mergeCells count="12">
    <mergeCell ref="B2:B3"/>
    <mergeCell ref="C2:K2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B4:B5"/>
  </mergeCells>
  <pageMargins left="0.19685039370078741" right="0.19685039370078741" top="0.74803149606299213" bottom="0.74803149606299213" header="0.31496062992125984" footer="0.31496062992125984"/>
  <pageSetup paperSize="256" orientation="landscape" horizontalDpi="4294967293" vertic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6"/>
  <sheetViews>
    <sheetView view="pageBreakPreview" zoomScale="80" zoomScaleNormal="100" zoomScaleSheetLayoutView="80" workbookViewId="0">
      <pane ySplit="9" topLeftCell="A178" activePane="bottomLeft" state="frozen"/>
      <selection pane="bottomLeft" activeCell="A4" sqref="A4"/>
    </sheetView>
  </sheetViews>
  <sheetFormatPr defaultColWidth="18.140625" defaultRowHeight="15" x14ac:dyDescent="0.2"/>
  <cols>
    <col min="1" max="1" width="4.7109375" style="903" customWidth="1"/>
    <col min="2" max="2" width="7.42578125" style="901" customWidth="1"/>
    <col min="3" max="3" width="20.5703125" style="900" customWidth="1"/>
    <col min="4" max="4" width="17.85546875" style="900" customWidth="1"/>
    <col min="5" max="5" width="38.28515625" style="776" customWidth="1"/>
    <col min="6" max="6" width="12.85546875" style="776" bestFit="1" customWidth="1"/>
    <col min="7" max="7" width="8.7109375" style="901" customWidth="1"/>
    <col min="8" max="8" width="9.42578125" style="825" customWidth="1"/>
    <col min="9" max="9" width="10.7109375" style="902" customWidth="1"/>
    <col min="10" max="10" width="20" style="897" customWidth="1"/>
    <col min="11" max="11" width="8.42578125" style="902" customWidth="1"/>
    <col min="12" max="12" width="9.7109375" style="901" customWidth="1"/>
    <col min="13" max="13" width="8.42578125" style="901" customWidth="1"/>
    <col min="14" max="14" width="11.7109375" style="897" customWidth="1"/>
    <col min="15" max="15" width="5.28515625" style="915" customWidth="1"/>
    <col min="16" max="16" width="6" style="915" customWidth="1"/>
    <col min="17" max="17" width="18.140625" style="915"/>
    <col min="18" max="19" width="18.140625" style="689"/>
    <col min="20" max="16384" width="18.140625" style="690"/>
  </cols>
  <sheetData>
    <row r="1" spans="1:19" ht="15.75" customHeight="1" x14ac:dyDescent="0.25">
      <c r="A1" s="2052" t="s">
        <v>1034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1804"/>
      <c r="N1" s="1804"/>
    </row>
    <row r="2" spans="1:19" ht="15.75" customHeight="1" x14ac:dyDescent="0.25">
      <c r="A2" s="2052" t="s">
        <v>1346</v>
      </c>
      <c r="B2" s="2052"/>
      <c r="C2" s="2052"/>
      <c r="D2" s="2052"/>
      <c r="E2" s="2052"/>
      <c r="F2" s="2052"/>
      <c r="G2" s="2052"/>
      <c r="H2" s="2052"/>
      <c r="I2" s="2052"/>
      <c r="J2" s="2052"/>
      <c r="K2" s="2052"/>
      <c r="L2" s="2052"/>
      <c r="M2" s="1804"/>
      <c r="N2" s="1804"/>
    </row>
    <row r="3" spans="1:19" ht="15.75" customHeight="1" x14ac:dyDescent="0.25">
      <c r="A3" s="2052" t="s">
        <v>1907</v>
      </c>
      <c r="B3" s="2052"/>
      <c r="C3" s="2052"/>
      <c r="D3" s="2052"/>
      <c r="E3" s="2052"/>
      <c r="F3" s="2052"/>
      <c r="G3" s="2052"/>
      <c r="H3" s="2052"/>
      <c r="I3" s="2052"/>
      <c r="J3" s="2052"/>
      <c r="K3" s="2052"/>
      <c r="L3" s="2052"/>
      <c r="M3" s="1804"/>
      <c r="N3" s="1804"/>
    </row>
    <row r="4" spans="1:19" ht="15.75" x14ac:dyDescent="0.25">
      <c r="A4" s="1328"/>
      <c r="B4" s="1329"/>
      <c r="C4" s="1330"/>
      <c r="D4" s="1330"/>
      <c r="E4" s="1331"/>
      <c r="F4" s="1331"/>
      <c r="G4" s="1332"/>
      <c r="H4" s="1333"/>
      <c r="I4" s="1334"/>
      <c r="J4" s="1335"/>
      <c r="K4" s="1334"/>
      <c r="L4" s="1332"/>
      <c r="M4" s="1332"/>
      <c r="N4" s="1335"/>
    </row>
    <row r="5" spans="1:19" ht="8.25" customHeight="1" x14ac:dyDescent="0.25">
      <c r="A5" s="1336"/>
      <c r="B5" s="1332"/>
      <c r="C5" s="1330"/>
      <c r="D5" s="1330"/>
      <c r="E5" s="1331"/>
      <c r="F5" s="1331"/>
      <c r="G5" s="1332"/>
      <c r="H5" s="1333"/>
      <c r="I5" s="1337"/>
      <c r="J5" s="1338"/>
      <c r="K5" s="1339"/>
      <c r="L5" s="1340"/>
      <c r="M5" s="1806"/>
      <c r="N5" s="1335"/>
    </row>
    <row r="6" spans="1:19" ht="15" customHeight="1" x14ac:dyDescent="0.25">
      <c r="A6" s="1342"/>
      <c r="B6" s="1343"/>
      <c r="C6" s="1344"/>
      <c r="D6" s="1345"/>
      <c r="E6" s="1346"/>
      <c r="F6" s="1346"/>
      <c r="G6" s="2057" t="s">
        <v>1262</v>
      </c>
      <c r="H6" s="2057" t="s">
        <v>1263</v>
      </c>
      <c r="I6" s="2062" t="s">
        <v>1264</v>
      </c>
      <c r="J6" s="2057" t="s">
        <v>14</v>
      </c>
      <c r="K6" s="2058" t="s">
        <v>876</v>
      </c>
      <c r="L6" s="2059"/>
      <c r="M6" s="2057" t="s">
        <v>1265</v>
      </c>
      <c r="N6" s="2057" t="s">
        <v>1266</v>
      </c>
      <c r="O6" s="915" t="s">
        <v>1333</v>
      </c>
      <c r="P6" s="915" t="s">
        <v>1332</v>
      </c>
      <c r="S6" s="689" t="s">
        <v>1334</v>
      </c>
    </row>
    <row r="7" spans="1:19" ht="30" customHeight="1" x14ac:dyDescent="0.2">
      <c r="A7" s="2053" t="s">
        <v>1261</v>
      </c>
      <c r="B7" s="2055" t="s">
        <v>13</v>
      </c>
      <c r="C7" s="2055" t="s">
        <v>8</v>
      </c>
      <c r="D7" s="2055" t="s">
        <v>9</v>
      </c>
      <c r="E7" s="2055" t="s">
        <v>1</v>
      </c>
      <c r="F7" s="1711" t="s">
        <v>1639</v>
      </c>
      <c r="G7" s="2055"/>
      <c r="H7" s="2055"/>
      <c r="I7" s="2063"/>
      <c r="J7" s="2055"/>
      <c r="K7" s="2060"/>
      <c r="L7" s="2061"/>
      <c r="M7" s="2055"/>
      <c r="N7" s="2055"/>
    </row>
    <row r="8" spans="1:19" s="688" customFormat="1" x14ac:dyDescent="0.2">
      <c r="A8" s="2054"/>
      <c r="B8" s="2056"/>
      <c r="C8" s="2056"/>
      <c r="D8" s="2056"/>
      <c r="E8" s="2056"/>
      <c r="F8" s="1712"/>
      <c r="G8" s="2056"/>
      <c r="H8" s="2056"/>
      <c r="I8" s="2064"/>
      <c r="J8" s="2056"/>
      <c r="K8" s="1347" t="s">
        <v>15</v>
      </c>
      <c r="L8" s="1348" t="s">
        <v>16</v>
      </c>
      <c r="M8" s="2056"/>
      <c r="N8" s="2056"/>
      <c r="O8" s="916"/>
      <c r="P8" s="916"/>
      <c r="Q8" s="916"/>
      <c r="R8" s="914"/>
      <c r="S8" s="914"/>
    </row>
    <row r="9" spans="1:19" s="922" customFormat="1" x14ac:dyDescent="0.2">
      <c r="A9" s="1349">
        <v>1</v>
      </c>
      <c r="B9" s="1350">
        <v>2</v>
      </c>
      <c r="C9" s="1350">
        <v>3</v>
      </c>
      <c r="D9" s="1350">
        <v>4</v>
      </c>
      <c r="E9" s="1350">
        <v>5</v>
      </c>
      <c r="F9" s="1350"/>
      <c r="G9" s="1350">
        <v>6</v>
      </c>
      <c r="H9" s="1350">
        <v>7</v>
      </c>
      <c r="I9" s="1351">
        <v>8</v>
      </c>
      <c r="J9" s="1350">
        <v>9</v>
      </c>
      <c r="K9" s="1351">
        <v>10</v>
      </c>
      <c r="L9" s="1350">
        <v>11</v>
      </c>
      <c r="M9" s="1350">
        <v>12</v>
      </c>
      <c r="N9" s="1350">
        <v>13</v>
      </c>
      <c r="O9" s="920"/>
      <c r="P9" s="948" t="s">
        <v>1830</v>
      </c>
      <c r="Q9" s="948" t="s">
        <v>1831</v>
      </c>
      <c r="R9" s="921"/>
      <c r="S9" s="921"/>
    </row>
    <row r="10" spans="1:19" ht="15.75" x14ac:dyDescent="0.25">
      <c r="A10" s="1352"/>
      <c r="B10" s="1344"/>
      <c r="C10" s="1344"/>
      <c r="D10" s="1344"/>
      <c r="E10" s="1353"/>
      <c r="F10" s="1710"/>
      <c r="G10" s="1344"/>
      <c r="H10" s="1353"/>
      <c r="I10" s="1354"/>
      <c r="J10" s="1355"/>
      <c r="K10" s="1356"/>
      <c r="L10" s="1344"/>
      <c r="M10" s="1344"/>
      <c r="N10" s="1355"/>
    </row>
    <row r="11" spans="1:19" s="908" customFormat="1" ht="18" customHeight="1" x14ac:dyDescent="0.2">
      <c r="A11" s="1357"/>
      <c r="B11" s="1358">
        <v>10</v>
      </c>
      <c r="C11" s="1359" t="s">
        <v>409</v>
      </c>
      <c r="D11" s="1358"/>
      <c r="E11" s="1358"/>
      <c r="F11" s="1358"/>
      <c r="G11" s="1358"/>
      <c r="H11" s="1360">
        <f>H12+H19+H52+H62+H65+H70+H75+H79+H82</f>
        <v>273</v>
      </c>
      <c r="I11" s="1361">
        <f>I12+I19+I52+I62+I65+I70+I75+I79+I82</f>
        <v>1144875</v>
      </c>
      <c r="J11" s="1362"/>
      <c r="K11" s="1361"/>
      <c r="L11" s="1358"/>
      <c r="M11" s="1358"/>
      <c r="N11" s="1362"/>
      <c r="O11" s="918" t="s">
        <v>1832</v>
      </c>
      <c r="P11" s="918"/>
      <c r="Q11" s="918">
        <f>P12+P19+P52+P62+P65+P70+P75+P79+P82</f>
        <v>102</v>
      </c>
    </row>
    <row r="12" spans="1:19" s="909" customFormat="1" ht="20.25" customHeight="1" x14ac:dyDescent="0.2">
      <c r="A12" s="1363"/>
      <c r="B12" s="1358">
        <v>10211</v>
      </c>
      <c r="C12" s="2070" t="s">
        <v>1048</v>
      </c>
      <c r="D12" s="2071"/>
      <c r="E12" s="2071"/>
      <c r="F12" s="2071"/>
      <c r="G12" s="2072"/>
      <c r="H12" s="1360">
        <f>SUM(H13:H17)</f>
        <v>8</v>
      </c>
      <c r="I12" s="1361">
        <f>SUM(I13:I17)</f>
        <v>60000</v>
      </c>
      <c r="J12" s="1362"/>
      <c r="K12" s="1361"/>
      <c r="L12" s="1358"/>
      <c r="M12" s="1358"/>
      <c r="N12" s="1362"/>
      <c r="O12" s="912"/>
      <c r="P12" s="1606">
        <f>SUM(P13:P17)</f>
        <v>5</v>
      </c>
      <c r="Q12" s="912"/>
    </row>
    <row r="13" spans="1:19" s="909" customFormat="1" ht="17.25" customHeight="1" x14ac:dyDescent="0.2">
      <c r="A13" s="1364">
        <v>1</v>
      </c>
      <c r="B13" s="1365">
        <v>10211</v>
      </c>
      <c r="C13" s="1366" t="s">
        <v>462</v>
      </c>
      <c r="D13" s="1366" t="s">
        <v>460</v>
      </c>
      <c r="E13" s="1366" t="s">
        <v>470</v>
      </c>
      <c r="F13" s="1366"/>
      <c r="G13" s="1367" t="s">
        <v>1294</v>
      </c>
      <c r="H13" s="1367">
        <v>2</v>
      </c>
      <c r="I13" s="1368">
        <f>(H13*10*25*3*10000)/1000</f>
        <v>15000</v>
      </c>
      <c r="J13" s="1369" t="s">
        <v>458</v>
      </c>
      <c r="K13" s="1368">
        <f>(H13*10*25*12)/1000</f>
        <v>6</v>
      </c>
      <c r="L13" s="1370" t="s">
        <v>30</v>
      </c>
      <c r="M13" s="1371"/>
      <c r="N13" s="1369"/>
      <c r="O13" s="912"/>
      <c r="P13" s="912">
        <v>1</v>
      </c>
      <c r="Q13" s="912"/>
      <c r="R13" s="910"/>
    </row>
    <row r="14" spans="1:19" s="909" customFormat="1" ht="17.25" customHeight="1" x14ac:dyDescent="0.2">
      <c r="A14" s="1364">
        <v>2</v>
      </c>
      <c r="B14" s="1365">
        <v>10211</v>
      </c>
      <c r="C14" s="1372" t="s">
        <v>69</v>
      </c>
      <c r="D14" s="1366" t="s">
        <v>461</v>
      </c>
      <c r="E14" s="1366" t="s">
        <v>471</v>
      </c>
      <c r="F14" s="1366"/>
      <c r="G14" s="1367" t="s">
        <v>1267</v>
      </c>
      <c r="H14" s="1367">
        <v>2</v>
      </c>
      <c r="I14" s="1368">
        <f>(H14*10*25*3*10000)/1000</f>
        <v>15000</v>
      </c>
      <c r="J14" s="1369" t="s">
        <v>459</v>
      </c>
      <c r="K14" s="1368">
        <f>(H14*10*25*12)/1000</f>
        <v>6</v>
      </c>
      <c r="L14" s="1370" t="s">
        <v>30</v>
      </c>
      <c r="M14" s="1371"/>
      <c r="N14" s="1369"/>
      <c r="O14" s="912"/>
      <c r="P14" s="912">
        <v>1</v>
      </c>
      <c r="Q14" s="912"/>
      <c r="R14" s="910"/>
    </row>
    <row r="15" spans="1:19" s="909" customFormat="1" ht="17.25" customHeight="1" x14ac:dyDescent="0.2">
      <c r="A15" s="1364">
        <v>3</v>
      </c>
      <c r="B15" s="1365">
        <v>10211</v>
      </c>
      <c r="C15" s="1372" t="s">
        <v>69</v>
      </c>
      <c r="D15" s="1366" t="s">
        <v>465</v>
      </c>
      <c r="E15" s="1366" t="s">
        <v>472</v>
      </c>
      <c r="F15" s="1366"/>
      <c r="G15" s="1367" t="s">
        <v>1267</v>
      </c>
      <c r="H15" s="1367">
        <v>2</v>
      </c>
      <c r="I15" s="1368">
        <f>(H15*10*25*3*10000)/1000</f>
        <v>15000</v>
      </c>
      <c r="J15" s="1369" t="s">
        <v>459</v>
      </c>
      <c r="K15" s="1368">
        <f>(H15*10*25*12)/1000</f>
        <v>6</v>
      </c>
      <c r="L15" s="1370" t="s">
        <v>30</v>
      </c>
      <c r="M15" s="1371"/>
      <c r="N15" s="1369"/>
      <c r="O15" s="912"/>
      <c r="P15" s="912">
        <v>1</v>
      </c>
      <c r="Q15" s="912"/>
      <c r="R15" s="910"/>
    </row>
    <row r="16" spans="1:19" s="909" customFormat="1" ht="17.25" customHeight="1" x14ac:dyDescent="0.2">
      <c r="A16" s="1364">
        <v>4</v>
      </c>
      <c r="B16" s="1365">
        <v>10211</v>
      </c>
      <c r="C16" s="1372" t="s">
        <v>69</v>
      </c>
      <c r="D16" s="1373" t="s">
        <v>518</v>
      </c>
      <c r="E16" s="1373" t="s">
        <v>505</v>
      </c>
      <c r="F16" s="1373"/>
      <c r="G16" s="1367" t="s">
        <v>1267</v>
      </c>
      <c r="H16" s="1365"/>
      <c r="I16" s="1368" t="s">
        <v>69</v>
      </c>
      <c r="J16" s="1373" t="s">
        <v>517</v>
      </c>
      <c r="K16" s="1368" t="s">
        <v>69</v>
      </c>
      <c r="L16" s="1370" t="s">
        <v>30</v>
      </c>
      <c r="M16" s="1371"/>
      <c r="N16" s="1369"/>
      <c r="O16" s="912"/>
      <c r="P16" s="912">
        <v>1</v>
      </c>
      <c r="Q16" s="912"/>
      <c r="R16" s="910"/>
    </row>
    <row r="17" spans="1:18" s="909" customFormat="1" ht="17.25" customHeight="1" x14ac:dyDescent="0.2">
      <c r="A17" s="1364">
        <v>5</v>
      </c>
      <c r="B17" s="1365">
        <v>10211</v>
      </c>
      <c r="C17" s="1374" t="s">
        <v>1218</v>
      </c>
      <c r="D17" s="1374" t="s">
        <v>1295</v>
      </c>
      <c r="E17" s="1374" t="s">
        <v>829</v>
      </c>
      <c r="F17" s="1374"/>
      <c r="G17" s="1367" t="s">
        <v>1294</v>
      </c>
      <c r="H17" s="1375">
        <v>2</v>
      </c>
      <c r="I17" s="1368">
        <f>(H17*10*25*3*10000)/1000</f>
        <v>15000</v>
      </c>
      <c r="J17" s="1373" t="s">
        <v>517</v>
      </c>
      <c r="K17" s="1368">
        <f>(H17*10*25*12)/1000</f>
        <v>6</v>
      </c>
      <c r="L17" s="1370" t="s">
        <v>30</v>
      </c>
      <c r="M17" s="1376"/>
      <c r="N17" s="1377"/>
      <c r="O17" s="911"/>
      <c r="P17" s="912">
        <v>1</v>
      </c>
      <c r="Q17" s="912"/>
      <c r="R17" s="910"/>
    </row>
    <row r="18" spans="1:18" s="909" customFormat="1" ht="10.5" customHeight="1" x14ac:dyDescent="0.2">
      <c r="A18" s="1364"/>
      <c r="B18" s="1365"/>
      <c r="C18" s="1374"/>
      <c r="D18" s="1374"/>
      <c r="E18" s="1374"/>
      <c r="F18" s="1374"/>
      <c r="G18" s="1365"/>
      <c r="H18" s="1365"/>
      <c r="I18" s="1376"/>
      <c r="J18" s="1378"/>
      <c r="K18" s="1376"/>
      <c r="L18" s="1365"/>
      <c r="M18" s="1376"/>
      <c r="N18" s="1377"/>
      <c r="O18" s="911"/>
      <c r="P18" s="912"/>
      <c r="Q18" s="912"/>
      <c r="R18" s="910"/>
    </row>
    <row r="19" spans="1:18" s="909" customFormat="1" ht="17.25" customHeight="1" x14ac:dyDescent="0.2">
      <c r="A19" s="1363"/>
      <c r="B19" s="1358">
        <v>10391</v>
      </c>
      <c r="C19" s="1359" t="s">
        <v>1049</v>
      </c>
      <c r="D19" s="1379"/>
      <c r="E19" s="1379"/>
      <c r="F19" s="1379"/>
      <c r="G19" s="1358"/>
      <c r="H19" s="1380">
        <f>SUM(H20:H50)</f>
        <v>63</v>
      </c>
      <c r="I19" s="1381">
        <f>SUM(I20:I50)</f>
        <v>472500</v>
      </c>
      <c r="J19" s="1382"/>
      <c r="K19" s="1381"/>
      <c r="L19" s="1380"/>
      <c r="M19" s="1380"/>
      <c r="N19" s="1362"/>
      <c r="O19" s="912"/>
      <c r="P19" s="1605">
        <f>SUM(P20:P50)</f>
        <v>31</v>
      </c>
      <c r="Q19" s="912"/>
    </row>
    <row r="20" spans="1:18" s="909" customFormat="1" ht="17.25" customHeight="1" x14ac:dyDescent="0.2">
      <c r="A20" s="1383">
        <v>1</v>
      </c>
      <c r="B20" s="1384">
        <v>10391</v>
      </c>
      <c r="C20" s="1385" t="s">
        <v>69</v>
      </c>
      <c r="D20" s="1386" t="s">
        <v>270</v>
      </c>
      <c r="E20" s="1386" t="s">
        <v>713</v>
      </c>
      <c r="F20" s="1386"/>
      <c r="G20" s="1387" t="s">
        <v>1267</v>
      </c>
      <c r="H20" s="1388">
        <v>2</v>
      </c>
      <c r="I20" s="1389">
        <f>(H20*10*25*3*10000)/1000</f>
        <v>15000</v>
      </c>
      <c r="J20" s="1390" t="s">
        <v>249</v>
      </c>
      <c r="K20" s="1389">
        <f t="shared" ref="K20:K50" si="0">(H20*10*25*12)/1000</f>
        <v>6</v>
      </c>
      <c r="L20" s="1384" t="s">
        <v>30</v>
      </c>
      <c r="M20" s="1385"/>
      <c r="N20" s="1391"/>
      <c r="O20" s="912"/>
      <c r="P20" s="912">
        <v>1</v>
      </c>
      <c r="Q20" s="912"/>
    </row>
    <row r="21" spans="1:18" s="909" customFormat="1" ht="17.25" customHeight="1" x14ac:dyDescent="0.2">
      <c r="A21" s="1392">
        <v>2</v>
      </c>
      <c r="B21" s="1393">
        <v>10391</v>
      </c>
      <c r="C21" s="1394" t="s">
        <v>69</v>
      </c>
      <c r="D21" s="1395" t="s">
        <v>271</v>
      </c>
      <c r="E21" s="1395" t="s">
        <v>713</v>
      </c>
      <c r="F21" s="1395"/>
      <c r="G21" s="1396" t="s">
        <v>1267</v>
      </c>
      <c r="H21" s="1397">
        <v>2</v>
      </c>
      <c r="I21" s="1398">
        <f t="shared" ref="I21:I29" si="1">(H21*10*25*3*10000)/1000</f>
        <v>15000</v>
      </c>
      <c r="J21" s="1399" t="s">
        <v>249</v>
      </c>
      <c r="K21" s="1398">
        <f t="shared" si="0"/>
        <v>6</v>
      </c>
      <c r="L21" s="1393" t="s">
        <v>30</v>
      </c>
      <c r="M21" s="1394"/>
      <c r="N21" s="1400"/>
      <c r="O21" s="912"/>
      <c r="P21" s="912">
        <v>1</v>
      </c>
      <c r="Q21" s="912"/>
    </row>
    <row r="22" spans="1:18" s="908" customFormat="1" ht="17.25" customHeight="1" x14ac:dyDescent="0.2">
      <c r="A22" s="1401">
        <v>3</v>
      </c>
      <c r="B22" s="1402">
        <v>10391</v>
      </c>
      <c r="C22" s="1403" t="s">
        <v>69</v>
      </c>
      <c r="D22" s="1404" t="s">
        <v>272</v>
      </c>
      <c r="E22" s="1404" t="s">
        <v>713</v>
      </c>
      <c r="F22" s="1404"/>
      <c r="G22" s="1405" t="s">
        <v>1267</v>
      </c>
      <c r="H22" s="1406">
        <v>2</v>
      </c>
      <c r="I22" s="1407">
        <f t="shared" si="1"/>
        <v>15000</v>
      </c>
      <c r="J22" s="1408" t="s">
        <v>249</v>
      </c>
      <c r="K22" s="1407">
        <f t="shared" si="0"/>
        <v>6</v>
      </c>
      <c r="L22" s="1402" t="s">
        <v>30</v>
      </c>
      <c r="M22" s="1403"/>
      <c r="N22" s="1409"/>
      <c r="O22" s="918"/>
      <c r="P22" s="912">
        <v>1</v>
      </c>
      <c r="Q22" s="918"/>
    </row>
    <row r="23" spans="1:18" s="908" customFormat="1" ht="17.25" customHeight="1" x14ac:dyDescent="0.2">
      <c r="A23" s="1295">
        <v>4</v>
      </c>
      <c r="B23" s="1410">
        <v>10391</v>
      </c>
      <c r="C23" s="1411" t="s">
        <v>69</v>
      </c>
      <c r="D23" s="1412" t="s">
        <v>273</v>
      </c>
      <c r="E23" s="1412" t="s">
        <v>713</v>
      </c>
      <c r="F23" s="1412"/>
      <c r="G23" s="1413" t="s">
        <v>1267</v>
      </c>
      <c r="H23" s="1414">
        <v>2</v>
      </c>
      <c r="I23" s="1415">
        <f t="shared" si="1"/>
        <v>15000</v>
      </c>
      <c r="J23" s="1416" t="s">
        <v>249</v>
      </c>
      <c r="K23" s="1415">
        <f t="shared" si="0"/>
        <v>6</v>
      </c>
      <c r="L23" s="1410" t="s">
        <v>30</v>
      </c>
      <c r="M23" s="1411"/>
      <c r="N23" s="1417"/>
      <c r="O23" s="918"/>
      <c r="P23" s="912">
        <v>1</v>
      </c>
      <c r="Q23" s="918"/>
    </row>
    <row r="24" spans="1:18" s="908" customFormat="1" ht="17.25" customHeight="1" x14ac:dyDescent="0.2">
      <c r="A24" s="1364">
        <v>5</v>
      </c>
      <c r="B24" s="1365">
        <v>10391</v>
      </c>
      <c r="C24" s="1372" t="s">
        <v>69</v>
      </c>
      <c r="D24" s="1418" t="s">
        <v>275</v>
      </c>
      <c r="E24" s="1418" t="s">
        <v>713</v>
      </c>
      <c r="F24" s="1418"/>
      <c r="G24" s="1367" t="s">
        <v>1267</v>
      </c>
      <c r="H24" s="1370">
        <v>2</v>
      </c>
      <c r="I24" s="1368">
        <f t="shared" si="1"/>
        <v>15000</v>
      </c>
      <c r="J24" s="1419" t="s">
        <v>249</v>
      </c>
      <c r="K24" s="1368">
        <f t="shared" si="0"/>
        <v>6</v>
      </c>
      <c r="L24" s="1365" t="s">
        <v>30</v>
      </c>
      <c r="M24" s="1372"/>
      <c r="N24" s="1377"/>
      <c r="O24" s="918"/>
      <c r="P24" s="912">
        <v>1</v>
      </c>
      <c r="Q24" s="918"/>
    </row>
    <row r="25" spans="1:18" s="909" customFormat="1" ht="17.25" customHeight="1" x14ac:dyDescent="0.2">
      <c r="A25" s="1364">
        <v>6</v>
      </c>
      <c r="B25" s="1365">
        <v>10391</v>
      </c>
      <c r="C25" s="1372" t="s">
        <v>69</v>
      </c>
      <c r="D25" s="1418" t="s">
        <v>276</v>
      </c>
      <c r="E25" s="1418" t="s">
        <v>713</v>
      </c>
      <c r="F25" s="1418"/>
      <c r="G25" s="1367" t="s">
        <v>1267</v>
      </c>
      <c r="H25" s="1370">
        <v>2</v>
      </c>
      <c r="I25" s="1368">
        <f>(H25*10*25*3*10000)/1000</f>
        <v>15000</v>
      </c>
      <c r="J25" s="1419" t="s">
        <v>249</v>
      </c>
      <c r="K25" s="1368">
        <f t="shared" si="0"/>
        <v>6</v>
      </c>
      <c r="L25" s="1365" t="s">
        <v>30</v>
      </c>
      <c r="M25" s="1372"/>
      <c r="N25" s="1377"/>
      <c r="O25" s="912"/>
      <c r="P25" s="912">
        <v>1</v>
      </c>
      <c r="Q25" s="912"/>
    </row>
    <row r="26" spans="1:18" s="909" customFormat="1" ht="17.25" customHeight="1" x14ac:dyDescent="0.2">
      <c r="A26" s="1364">
        <v>7</v>
      </c>
      <c r="B26" s="1365">
        <v>10391</v>
      </c>
      <c r="C26" s="1372" t="s">
        <v>69</v>
      </c>
      <c r="D26" s="1418" t="s">
        <v>277</v>
      </c>
      <c r="E26" s="1418" t="s">
        <v>713</v>
      </c>
      <c r="F26" s="1418"/>
      <c r="G26" s="1367" t="s">
        <v>1267</v>
      </c>
      <c r="H26" s="1370">
        <v>2</v>
      </c>
      <c r="I26" s="1368">
        <f t="shared" si="1"/>
        <v>15000</v>
      </c>
      <c r="J26" s="1419" t="s">
        <v>249</v>
      </c>
      <c r="K26" s="1368">
        <f t="shared" si="0"/>
        <v>6</v>
      </c>
      <c r="L26" s="1365" t="s">
        <v>30</v>
      </c>
      <c r="M26" s="1372"/>
      <c r="N26" s="1377"/>
      <c r="O26" s="912"/>
      <c r="P26" s="912">
        <v>1</v>
      </c>
      <c r="Q26" s="912"/>
    </row>
    <row r="27" spans="1:18" s="908" customFormat="1" ht="17.25" customHeight="1" x14ac:dyDescent="0.2">
      <c r="A27" s="1364">
        <v>8</v>
      </c>
      <c r="B27" s="1365">
        <v>10391</v>
      </c>
      <c r="C27" s="1372"/>
      <c r="D27" s="1418" t="s">
        <v>350</v>
      </c>
      <c r="E27" s="1418" t="s">
        <v>713</v>
      </c>
      <c r="F27" s="1418"/>
      <c r="G27" s="1367" t="s">
        <v>1267</v>
      </c>
      <c r="H27" s="1370">
        <v>2</v>
      </c>
      <c r="I27" s="1368">
        <f t="shared" si="1"/>
        <v>15000</v>
      </c>
      <c r="J27" s="1419" t="s">
        <v>249</v>
      </c>
      <c r="K27" s="1368">
        <f t="shared" si="0"/>
        <v>6</v>
      </c>
      <c r="L27" s="1365" t="s">
        <v>30</v>
      </c>
      <c r="M27" s="1372"/>
      <c r="N27" s="1377"/>
      <c r="O27" s="918"/>
      <c r="P27" s="912">
        <v>1</v>
      </c>
      <c r="Q27" s="918"/>
    </row>
    <row r="28" spans="1:18" s="909" customFormat="1" ht="17.25" customHeight="1" x14ac:dyDescent="0.2">
      <c r="A28" s="1364">
        <v>9</v>
      </c>
      <c r="B28" s="1365">
        <v>10391</v>
      </c>
      <c r="C28" s="1372" t="s">
        <v>69</v>
      </c>
      <c r="D28" s="1418" t="s">
        <v>278</v>
      </c>
      <c r="E28" s="1418" t="s">
        <v>713</v>
      </c>
      <c r="F28" s="1418"/>
      <c r="G28" s="1367" t="s">
        <v>1267</v>
      </c>
      <c r="H28" s="1370">
        <v>2</v>
      </c>
      <c r="I28" s="1368">
        <f t="shared" si="1"/>
        <v>15000</v>
      </c>
      <c r="J28" s="1419" t="s">
        <v>249</v>
      </c>
      <c r="K28" s="1368">
        <f t="shared" si="0"/>
        <v>6</v>
      </c>
      <c r="L28" s="1365" t="s">
        <v>30</v>
      </c>
      <c r="M28" s="1372"/>
      <c r="N28" s="1377"/>
      <c r="O28" s="912"/>
      <c r="P28" s="912">
        <v>1</v>
      </c>
      <c r="Q28" s="912"/>
    </row>
    <row r="29" spans="1:18" s="909" customFormat="1" ht="17.25" customHeight="1" x14ac:dyDescent="0.2">
      <c r="A29" s="1364">
        <v>10</v>
      </c>
      <c r="B29" s="1365">
        <v>10391</v>
      </c>
      <c r="C29" s="1372" t="s">
        <v>69</v>
      </c>
      <c r="D29" s="1418" t="s">
        <v>279</v>
      </c>
      <c r="E29" s="1418" t="s">
        <v>713</v>
      </c>
      <c r="F29" s="1418"/>
      <c r="G29" s="1367" t="s">
        <v>1267</v>
      </c>
      <c r="H29" s="1370">
        <v>2</v>
      </c>
      <c r="I29" s="1368">
        <f t="shared" si="1"/>
        <v>15000</v>
      </c>
      <c r="J29" s="1419" t="s">
        <v>249</v>
      </c>
      <c r="K29" s="1368">
        <f t="shared" si="0"/>
        <v>6</v>
      </c>
      <c r="L29" s="1365" t="s">
        <v>30</v>
      </c>
      <c r="M29" s="1372"/>
      <c r="N29" s="1377"/>
      <c r="O29" s="912"/>
      <c r="P29" s="912">
        <v>1</v>
      </c>
      <c r="Q29" s="912"/>
    </row>
    <row r="30" spans="1:18" s="908" customFormat="1" ht="17.25" customHeight="1" x14ac:dyDescent="0.2">
      <c r="A30" s="1364">
        <v>11</v>
      </c>
      <c r="B30" s="1365">
        <v>10391</v>
      </c>
      <c r="C30" s="1372" t="s">
        <v>69</v>
      </c>
      <c r="D30" s="1418" t="s">
        <v>280</v>
      </c>
      <c r="E30" s="1418" t="s">
        <v>713</v>
      </c>
      <c r="F30" s="1418"/>
      <c r="G30" s="1367" t="s">
        <v>1267</v>
      </c>
      <c r="H30" s="1370">
        <v>2</v>
      </c>
      <c r="I30" s="1368">
        <f>(H30*10*25*3*10000)/1000</f>
        <v>15000</v>
      </c>
      <c r="J30" s="1419" t="s">
        <v>249</v>
      </c>
      <c r="K30" s="1368">
        <f t="shared" si="0"/>
        <v>6</v>
      </c>
      <c r="L30" s="1365" t="s">
        <v>30</v>
      </c>
      <c r="M30" s="1372"/>
      <c r="N30" s="1377"/>
      <c r="O30" s="918"/>
      <c r="P30" s="912">
        <v>1</v>
      </c>
      <c r="Q30" s="918"/>
    </row>
    <row r="31" spans="1:18" s="908" customFormat="1" ht="17.25" customHeight="1" x14ac:dyDescent="0.2">
      <c r="A31" s="1364">
        <v>12</v>
      </c>
      <c r="B31" s="1365">
        <v>10391</v>
      </c>
      <c r="C31" s="1372" t="s">
        <v>69</v>
      </c>
      <c r="D31" s="1418" t="s">
        <v>336</v>
      </c>
      <c r="E31" s="1418" t="s">
        <v>713</v>
      </c>
      <c r="F31" s="1418"/>
      <c r="G31" s="1367" t="s">
        <v>1267</v>
      </c>
      <c r="H31" s="1370">
        <v>2</v>
      </c>
      <c r="I31" s="1368">
        <f>(H31*10*25*3*10000)/1000</f>
        <v>15000</v>
      </c>
      <c r="J31" s="1419" t="s">
        <v>249</v>
      </c>
      <c r="K31" s="1368">
        <f t="shared" si="0"/>
        <v>6</v>
      </c>
      <c r="L31" s="1365" t="s">
        <v>30</v>
      </c>
      <c r="M31" s="1372"/>
      <c r="N31" s="1377"/>
      <c r="O31" s="918"/>
      <c r="P31" s="912">
        <v>1</v>
      </c>
      <c r="Q31" s="918"/>
    </row>
    <row r="32" spans="1:18" s="908" customFormat="1" ht="17.25" customHeight="1" x14ac:dyDescent="0.2">
      <c r="A32" s="1383">
        <v>13</v>
      </c>
      <c r="B32" s="1384">
        <v>10391</v>
      </c>
      <c r="C32" s="1385" t="s">
        <v>69</v>
      </c>
      <c r="D32" s="1386" t="s">
        <v>337</v>
      </c>
      <c r="E32" s="1386" t="s">
        <v>810</v>
      </c>
      <c r="F32" s="1386"/>
      <c r="G32" s="1387" t="s">
        <v>1267</v>
      </c>
      <c r="H32" s="1388">
        <v>2</v>
      </c>
      <c r="I32" s="1389">
        <f t="shared" ref="I32:I50" si="2">(H32*10*25*3*10000)/1000</f>
        <v>15000</v>
      </c>
      <c r="J32" s="1390" t="s">
        <v>249</v>
      </c>
      <c r="K32" s="1389">
        <f t="shared" si="0"/>
        <v>6</v>
      </c>
      <c r="L32" s="1384" t="s">
        <v>30</v>
      </c>
      <c r="M32" s="1385"/>
      <c r="N32" s="1391"/>
      <c r="O32" s="918"/>
      <c r="P32" s="912">
        <v>1</v>
      </c>
      <c r="Q32" s="918"/>
    </row>
    <row r="33" spans="1:17" s="909" customFormat="1" ht="17.25" customHeight="1" x14ac:dyDescent="0.2">
      <c r="A33" s="1392">
        <v>14</v>
      </c>
      <c r="B33" s="1393">
        <v>10391</v>
      </c>
      <c r="C33" s="1394" t="s">
        <v>69</v>
      </c>
      <c r="D33" s="1395" t="s">
        <v>339</v>
      </c>
      <c r="E33" s="1395" t="s">
        <v>810</v>
      </c>
      <c r="F33" s="1395"/>
      <c r="G33" s="1396" t="s">
        <v>1267</v>
      </c>
      <c r="H33" s="1397">
        <v>2</v>
      </c>
      <c r="I33" s="1398">
        <f t="shared" si="2"/>
        <v>15000</v>
      </c>
      <c r="J33" s="1399" t="s">
        <v>249</v>
      </c>
      <c r="K33" s="1398">
        <f t="shared" si="0"/>
        <v>6</v>
      </c>
      <c r="L33" s="1393" t="s">
        <v>30</v>
      </c>
      <c r="M33" s="1394"/>
      <c r="N33" s="1400"/>
      <c r="O33" s="912"/>
      <c r="P33" s="912">
        <v>1</v>
      </c>
      <c r="Q33" s="912"/>
    </row>
    <row r="34" spans="1:17" s="909" customFormat="1" ht="15.75" customHeight="1" x14ac:dyDescent="0.2">
      <c r="A34" s="1295">
        <v>15</v>
      </c>
      <c r="B34" s="1410">
        <v>10391</v>
      </c>
      <c r="C34" s="1411" t="s">
        <v>69</v>
      </c>
      <c r="D34" s="1412" t="s">
        <v>340</v>
      </c>
      <c r="E34" s="1412" t="s">
        <v>810</v>
      </c>
      <c r="F34" s="1412"/>
      <c r="G34" s="1413" t="s">
        <v>1267</v>
      </c>
      <c r="H34" s="1414">
        <v>2</v>
      </c>
      <c r="I34" s="1415">
        <f t="shared" si="2"/>
        <v>15000</v>
      </c>
      <c r="J34" s="1416" t="s">
        <v>249</v>
      </c>
      <c r="K34" s="1415">
        <f t="shared" si="0"/>
        <v>6</v>
      </c>
      <c r="L34" s="1410" t="s">
        <v>30</v>
      </c>
      <c r="M34" s="1411"/>
      <c r="N34" s="1417"/>
      <c r="O34" s="912"/>
      <c r="P34" s="912">
        <v>1</v>
      </c>
      <c r="Q34" s="912"/>
    </row>
    <row r="35" spans="1:17" s="908" customFormat="1" ht="15.75" customHeight="1" x14ac:dyDescent="0.2">
      <c r="A35" s="1364">
        <v>16</v>
      </c>
      <c r="B35" s="1365">
        <v>10391</v>
      </c>
      <c r="C35" s="1372" t="s">
        <v>69</v>
      </c>
      <c r="D35" s="1418" t="s">
        <v>341</v>
      </c>
      <c r="E35" s="1418" t="s">
        <v>810</v>
      </c>
      <c r="F35" s="1418"/>
      <c r="G35" s="1367" t="s">
        <v>1267</v>
      </c>
      <c r="H35" s="1370">
        <v>2</v>
      </c>
      <c r="I35" s="1368">
        <f t="shared" si="2"/>
        <v>15000</v>
      </c>
      <c r="J35" s="1419" t="s">
        <v>249</v>
      </c>
      <c r="K35" s="1368">
        <f t="shared" si="0"/>
        <v>6</v>
      </c>
      <c r="L35" s="1365" t="s">
        <v>30</v>
      </c>
      <c r="M35" s="1372"/>
      <c r="N35" s="1377"/>
      <c r="O35" s="918"/>
      <c r="P35" s="912">
        <v>1</v>
      </c>
      <c r="Q35" s="918"/>
    </row>
    <row r="36" spans="1:17" s="908" customFormat="1" ht="15.75" customHeight="1" x14ac:dyDescent="0.2">
      <c r="A36" s="1295">
        <v>17</v>
      </c>
      <c r="B36" s="1410">
        <v>10391</v>
      </c>
      <c r="C36" s="1411" t="s">
        <v>69</v>
      </c>
      <c r="D36" s="1412" t="s">
        <v>342</v>
      </c>
      <c r="E36" s="1412" t="s">
        <v>810</v>
      </c>
      <c r="F36" s="1412"/>
      <c r="G36" s="1413" t="s">
        <v>1267</v>
      </c>
      <c r="H36" s="1414">
        <v>2</v>
      </c>
      <c r="I36" s="1415">
        <f>(H36*10*25*3*10000)/1000</f>
        <v>15000</v>
      </c>
      <c r="J36" s="1416" t="s">
        <v>249</v>
      </c>
      <c r="K36" s="1415">
        <f t="shared" si="0"/>
        <v>6</v>
      </c>
      <c r="L36" s="1410" t="s">
        <v>30</v>
      </c>
      <c r="M36" s="1411"/>
      <c r="N36" s="1417"/>
      <c r="O36" s="918"/>
      <c r="P36" s="912">
        <v>1</v>
      </c>
      <c r="Q36" s="918"/>
    </row>
    <row r="37" spans="1:17" s="908" customFormat="1" ht="15.75" customHeight="1" x14ac:dyDescent="0.2">
      <c r="A37" s="1295">
        <v>18</v>
      </c>
      <c r="B37" s="1410">
        <v>10391</v>
      </c>
      <c r="C37" s="1411" t="s">
        <v>69</v>
      </c>
      <c r="D37" s="1412" t="s">
        <v>343</v>
      </c>
      <c r="E37" s="1412" t="s">
        <v>780</v>
      </c>
      <c r="F37" s="1412"/>
      <c r="G37" s="1413" t="s">
        <v>1267</v>
      </c>
      <c r="H37" s="1414">
        <v>2</v>
      </c>
      <c r="I37" s="1415">
        <f t="shared" si="2"/>
        <v>15000</v>
      </c>
      <c r="J37" s="1416" t="s">
        <v>249</v>
      </c>
      <c r="K37" s="1415">
        <f t="shared" si="0"/>
        <v>6</v>
      </c>
      <c r="L37" s="1410" t="s">
        <v>30</v>
      </c>
      <c r="M37" s="1411"/>
      <c r="N37" s="1417"/>
      <c r="O37" s="918"/>
      <c r="P37" s="912">
        <v>1</v>
      </c>
      <c r="Q37" s="918"/>
    </row>
    <row r="38" spans="1:17" s="909" customFormat="1" ht="15.75" customHeight="1" x14ac:dyDescent="0.2">
      <c r="A38" s="1364">
        <v>19</v>
      </c>
      <c r="B38" s="1365">
        <v>10391</v>
      </c>
      <c r="C38" s="1372" t="s">
        <v>69</v>
      </c>
      <c r="D38" s="1374" t="s">
        <v>344</v>
      </c>
      <c r="E38" s="1418" t="s">
        <v>780</v>
      </c>
      <c r="F38" s="1418"/>
      <c r="G38" s="1367" t="s">
        <v>1267</v>
      </c>
      <c r="H38" s="1370">
        <v>2</v>
      </c>
      <c r="I38" s="1368">
        <f t="shared" si="2"/>
        <v>15000</v>
      </c>
      <c r="J38" s="1419" t="s">
        <v>249</v>
      </c>
      <c r="K38" s="1368">
        <f t="shared" si="0"/>
        <v>6</v>
      </c>
      <c r="L38" s="1365" t="s">
        <v>30</v>
      </c>
      <c r="M38" s="1372"/>
      <c r="N38" s="1377"/>
      <c r="O38" s="912"/>
      <c r="P38" s="912">
        <v>1</v>
      </c>
      <c r="Q38" s="912"/>
    </row>
    <row r="39" spans="1:17" s="909" customFormat="1" ht="15.75" customHeight="1" x14ac:dyDescent="0.2">
      <c r="A39" s="1364">
        <v>20</v>
      </c>
      <c r="B39" s="1365">
        <v>10391</v>
      </c>
      <c r="C39" s="1372" t="s">
        <v>69</v>
      </c>
      <c r="D39" s="1374" t="s">
        <v>345</v>
      </c>
      <c r="E39" s="1418" t="s">
        <v>780</v>
      </c>
      <c r="F39" s="1418"/>
      <c r="G39" s="1367" t="s">
        <v>1267</v>
      </c>
      <c r="H39" s="1370">
        <v>2</v>
      </c>
      <c r="I39" s="1368">
        <f t="shared" si="2"/>
        <v>15000</v>
      </c>
      <c r="J39" s="1419" t="s">
        <v>249</v>
      </c>
      <c r="K39" s="1368">
        <f t="shared" si="0"/>
        <v>6</v>
      </c>
      <c r="L39" s="1365" t="s">
        <v>30</v>
      </c>
      <c r="M39" s="1372"/>
      <c r="N39" s="1377"/>
      <c r="O39" s="912"/>
      <c r="P39" s="912">
        <v>1</v>
      </c>
      <c r="Q39" s="912"/>
    </row>
    <row r="40" spans="1:17" s="908" customFormat="1" ht="15.75" customHeight="1" x14ac:dyDescent="0.2">
      <c r="A40" s="1364">
        <v>21</v>
      </c>
      <c r="B40" s="1365">
        <v>10391</v>
      </c>
      <c r="C40" s="1372" t="s">
        <v>69</v>
      </c>
      <c r="D40" s="1374" t="s">
        <v>346</v>
      </c>
      <c r="E40" s="1374" t="s">
        <v>1298</v>
      </c>
      <c r="F40" s="1374"/>
      <c r="G40" s="1367" t="s">
        <v>1267</v>
      </c>
      <c r="H40" s="1370">
        <v>2</v>
      </c>
      <c r="I40" s="1368">
        <f t="shared" si="2"/>
        <v>15000</v>
      </c>
      <c r="J40" s="1419" t="s">
        <v>249</v>
      </c>
      <c r="K40" s="1368">
        <f t="shared" si="0"/>
        <v>6</v>
      </c>
      <c r="L40" s="1365" t="s">
        <v>30</v>
      </c>
      <c r="M40" s="1372"/>
      <c r="N40" s="1377"/>
      <c r="O40" s="918"/>
      <c r="P40" s="912">
        <v>1</v>
      </c>
      <c r="Q40" s="918"/>
    </row>
    <row r="41" spans="1:17" s="908" customFormat="1" ht="15.75" customHeight="1" x14ac:dyDescent="0.2">
      <c r="A41" s="1364">
        <v>22</v>
      </c>
      <c r="B41" s="1365">
        <v>10391</v>
      </c>
      <c r="C41" s="1372" t="s">
        <v>69</v>
      </c>
      <c r="D41" s="1374" t="s">
        <v>347</v>
      </c>
      <c r="E41" s="1374" t="s">
        <v>1298</v>
      </c>
      <c r="F41" s="1374"/>
      <c r="G41" s="1367" t="s">
        <v>1267</v>
      </c>
      <c r="H41" s="1370">
        <v>2</v>
      </c>
      <c r="I41" s="1368">
        <f t="shared" si="2"/>
        <v>15000</v>
      </c>
      <c r="J41" s="1419" t="s">
        <v>249</v>
      </c>
      <c r="K41" s="1368">
        <f t="shared" si="0"/>
        <v>6</v>
      </c>
      <c r="L41" s="1365" t="s">
        <v>30</v>
      </c>
      <c r="M41" s="1372"/>
      <c r="N41" s="1377"/>
      <c r="O41" s="918"/>
      <c r="P41" s="912">
        <v>1</v>
      </c>
      <c r="Q41" s="918"/>
    </row>
    <row r="42" spans="1:17" s="908" customFormat="1" ht="15.75" customHeight="1" x14ac:dyDescent="0.2">
      <c r="A42" s="1364">
        <v>23</v>
      </c>
      <c r="B42" s="1365">
        <v>10391</v>
      </c>
      <c r="C42" s="1372" t="s">
        <v>69</v>
      </c>
      <c r="D42" s="1373" t="s">
        <v>478</v>
      </c>
      <c r="E42" s="1373" t="s">
        <v>868</v>
      </c>
      <c r="F42" s="1373"/>
      <c r="G42" s="1367" t="s">
        <v>1267</v>
      </c>
      <c r="H42" s="1370">
        <v>2</v>
      </c>
      <c r="I42" s="1368">
        <f t="shared" si="2"/>
        <v>15000</v>
      </c>
      <c r="J42" s="1373" t="s">
        <v>249</v>
      </c>
      <c r="K42" s="1368">
        <f t="shared" si="0"/>
        <v>6</v>
      </c>
      <c r="L42" s="1365" t="s">
        <v>30</v>
      </c>
      <c r="M42" s="1372"/>
      <c r="N42" s="1377"/>
      <c r="O42" s="918"/>
      <c r="P42" s="912">
        <v>1</v>
      </c>
      <c r="Q42" s="918"/>
    </row>
    <row r="43" spans="1:17" s="908" customFormat="1" ht="15.75" customHeight="1" x14ac:dyDescent="0.2">
      <c r="A43" s="1364">
        <v>24</v>
      </c>
      <c r="B43" s="1365">
        <v>10391</v>
      </c>
      <c r="C43" s="1372" t="s">
        <v>69</v>
      </c>
      <c r="D43" s="1373" t="s">
        <v>479</v>
      </c>
      <c r="E43" s="1373" t="s">
        <v>868</v>
      </c>
      <c r="F43" s="1373"/>
      <c r="G43" s="1367" t="s">
        <v>1267</v>
      </c>
      <c r="H43" s="1370">
        <v>2</v>
      </c>
      <c r="I43" s="1368">
        <f t="shared" si="2"/>
        <v>15000</v>
      </c>
      <c r="J43" s="1373" t="s">
        <v>249</v>
      </c>
      <c r="K43" s="1368">
        <f t="shared" si="0"/>
        <v>6</v>
      </c>
      <c r="L43" s="1365" t="s">
        <v>30</v>
      </c>
      <c r="M43" s="1372"/>
      <c r="N43" s="1377"/>
      <c r="O43" s="918"/>
      <c r="P43" s="912">
        <v>1</v>
      </c>
      <c r="Q43" s="918"/>
    </row>
    <row r="44" spans="1:17" s="908" customFormat="1" ht="15.75" customHeight="1" x14ac:dyDescent="0.2">
      <c r="A44" s="1364">
        <v>25</v>
      </c>
      <c r="B44" s="1365">
        <v>10391</v>
      </c>
      <c r="C44" s="1372" t="s">
        <v>69</v>
      </c>
      <c r="D44" s="1373" t="s">
        <v>480</v>
      </c>
      <c r="E44" s="1373" t="s">
        <v>624</v>
      </c>
      <c r="F44" s="1373"/>
      <c r="G44" s="1367" t="s">
        <v>1267</v>
      </c>
      <c r="H44" s="1370">
        <v>2</v>
      </c>
      <c r="I44" s="1368">
        <f t="shared" si="2"/>
        <v>15000</v>
      </c>
      <c r="J44" s="1373" t="s">
        <v>249</v>
      </c>
      <c r="K44" s="1368">
        <f t="shared" si="0"/>
        <v>6</v>
      </c>
      <c r="L44" s="1365" t="s">
        <v>30</v>
      </c>
      <c r="M44" s="1372"/>
      <c r="N44" s="1377"/>
      <c r="O44" s="918"/>
      <c r="P44" s="912">
        <v>1</v>
      </c>
      <c r="Q44" s="918"/>
    </row>
    <row r="45" spans="1:17" s="908" customFormat="1" ht="15.75" customHeight="1" x14ac:dyDescent="0.2">
      <c r="A45" s="1392">
        <v>26</v>
      </c>
      <c r="B45" s="1393">
        <v>10391</v>
      </c>
      <c r="C45" s="1394" t="s">
        <v>69</v>
      </c>
      <c r="D45" s="1420" t="s">
        <v>481</v>
      </c>
      <c r="E45" s="1420" t="s">
        <v>869</v>
      </c>
      <c r="F45" s="1420"/>
      <c r="G45" s="1396" t="s">
        <v>1267</v>
      </c>
      <c r="H45" s="1397">
        <v>2</v>
      </c>
      <c r="I45" s="1398">
        <f t="shared" si="2"/>
        <v>15000</v>
      </c>
      <c r="J45" s="1420" t="s">
        <v>249</v>
      </c>
      <c r="K45" s="1398">
        <f t="shared" si="0"/>
        <v>6</v>
      </c>
      <c r="L45" s="1393" t="s">
        <v>30</v>
      </c>
      <c r="M45" s="1394"/>
      <c r="N45" s="1400"/>
      <c r="O45" s="918"/>
      <c r="P45" s="912">
        <v>1</v>
      </c>
      <c r="Q45" s="918"/>
    </row>
    <row r="46" spans="1:17" s="908" customFormat="1" ht="15.75" customHeight="1" x14ac:dyDescent="0.2">
      <c r="A46" s="1401">
        <v>27</v>
      </c>
      <c r="B46" s="1402">
        <v>10391</v>
      </c>
      <c r="C46" s="1403" t="s">
        <v>69</v>
      </c>
      <c r="D46" s="1421" t="s">
        <v>482</v>
      </c>
      <c r="E46" s="1421" t="s">
        <v>1042</v>
      </c>
      <c r="F46" s="1421"/>
      <c r="G46" s="1405" t="s">
        <v>1267</v>
      </c>
      <c r="H46" s="1406">
        <v>2</v>
      </c>
      <c r="I46" s="1407">
        <f t="shared" si="2"/>
        <v>15000</v>
      </c>
      <c r="J46" s="1421" t="s">
        <v>249</v>
      </c>
      <c r="K46" s="1407">
        <f t="shared" si="0"/>
        <v>6</v>
      </c>
      <c r="L46" s="1402" t="s">
        <v>30</v>
      </c>
      <c r="M46" s="1403"/>
      <c r="N46" s="1409"/>
      <c r="O46" s="918"/>
      <c r="P46" s="912">
        <v>1</v>
      </c>
      <c r="Q46" s="918"/>
    </row>
    <row r="47" spans="1:17" s="908" customFormat="1" ht="15.75" customHeight="1" x14ac:dyDescent="0.2">
      <c r="A47" s="1364">
        <v>28</v>
      </c>
      <c r="B47" s="1365">
        <v>10391</v>
      </c>
      <c r="C47" s="1372" t="s">
        <v>69</v>
      </c>
      <c r="D47" s="1373" t="s">
        <v>483</v>
      </c>
      <c r="E47" s="1373" t="s">
        <v>1042</v>
      </c>
      <c r="F47" s="1373"/>
      <c r="G47" s="1367" t="s">
        <v>1267</v>
      </c>
      <c r="H47" s="1370">
        <v>2</v>
      </c>
      <c r="I47" s="1368">
        <f t="shared" si="2"/>
        <v>15000</v>
      </c>
      <c r="J47" s="1373" t="s">
        <v>249</v>
      </c>
      <c r="K47" s="1368">
        <f t="shared" si="0"/>
        <v>6</v>
      </c>
      <c r="L47" s="1365" t="s">
        <v>30</v>
      </c>
      <c r="M47" s="1372"/>
      <c r="N47" s="1377"/>
      <c r="O47" s="918"/>
      <c r="P47" s="912">
        <v>1</v>
      </c>
      <c r="Q47" s="918"/>
    </row>
    <row r="48" spans="1:17" s="908" customFormat="1" ht="15.75" customHeight="1" x14ac:dyDescent="0.2">
      <c r="A48" s="1364">
        <v>29</v>
      </c>
      <c r="B48" s="1365">
        <v>10391</v>
      </c>
      <c r="C48" s="1372" t="s">
        <v>69</v>
      </c>
      <c r="D48" s="1373" t="s">
        <v>484</v>
      </c>
      <c r="E48" s="1373" t="s">
        <v>1042</v>
      </c>
      <c r="F48" s="1373"/>
      <c r="G48" s="1367" t="s">
        <v>1267</v>
      </c>
      <c r="H48" s="1370">
        <v>2</v>
      </c>
      <c r="I48" s="1368">
        <f t="shared" si="2"/>
        <v>15000</v>
      </c>
      <c r="J48" s="1373" t="s">
        <v>249</v>
      </c>
      <c r="K48" s="1368">
        <f t="shared" si="0"/>
        <v>6</v>
      </c>
      <c r="L48" s="1365" t="s">
        <v>30</v>
      </c>
      <c r="M48" s="1372"/>
      <c r="N48" s="1377"/>
      <c r="O48" s="918"/>
      <c r="P48" s="912">
        <v>1</v>
      </c>
      <c r="Q48" s="918"/>
    </row>
    <row r="49" spans="1:17" s="908" customFormat="1" ht="15.75" customHeight="1" x14ac:dyDescent="0.2">
      <c r="A49" s="1295">
        <v>30</v>
      </c>
      <c r="B49" s="1410">
        <v>10391</v>
      </c>
      <c r="C49" s="1411" t="s">
        <v>69</v>
      </c>
      <c r="D49" s="1422" t="s">
        <v>485</v>
      </c>
      <c r="E49" s="1422" t="s">
        <v>1042</v>
      </c>
      <c r="F49" s="1422"/>
      <c r="G49" s="1413" t="s">
        <v>1267</v>
      </c>
      <c r="H49" s="1414">
        <v>2</v>
      </c>
      <c r="I49" s="1415">
        <f t="shared" si="2"/>
        <v>15000</v>
      </c>
      <c r="J49" s="1422" t="s">
        <v>249</v>
      </c>
      <c r="K49" s="1415">
        <f t="shared" si="0"/>
        <v>6</v>
      </c>
      <c r="L49" s="1410" t="s">
        <v>30</v>
      </c>
      <c r="M49" s="1411"/>
      <c r="N49" s="1417"/>
      <c r="O49" s="918"/>
      <c r="P49" s="912">
        <v>1</v>
      </c>
      <c r="Q49" s="918"/>
    </row>
    <row r="50" spans="1:17" s="908" customFormat="1" ht="15.75" customHeight="1" x14ac:dyDescent="0.2">
      <c r="A50" s="1364">
        <v>31</v>
      </c>
      <c r="B50" s="1365">
        <v>10391</v>
      </c>
      <c r="C50" s="1372" t="s">
        <v>69</v>
      </c>
      <c r="D50" s="1374" t="s">
        <v>486</v>
      </c>
      <c r="E50" s="1374" t="s">
        <v>477</v>
      </c>
      <c r="F50" s="1374"/>
      <c r="G50" s="1367" t="s">
        <v>1267</v>
      </c>
      <c r="H50" s="1370">
        <v>3</v>
      </c>
      <c r="I50" s="1368">
        <f t="shared" si="2"/>
        <v>22500</v>
      </c>
      <c r="J50" s="1373" t="s">
        <v>249</v>
      </c>
      <c r="K50" s="1368">
        <f t="shared" si="0"/>
        <v>9</v>
      </c>
      <c r="L50" s="1365" t="s">
        <v>30</v>
      </c>
      <c r="M50" s="1372"/>
      <c r="N50" s="1377"/>
      <c r="O50" s="918"/>
      <c r="P50" s="912">
        <v>1</v>
      </c>
      <c r="Q50" s="918"/>
    </row>
    <row r="51" spans="1:17" s="908" customFormat="1" ht="6.75" customHeight="1" x14ac:dyDescent="0.2">
      <c r="A51" s="1364"/>
      <c r="B51" s="1365"/>
      <c r="C51" s="1372"/>
      <c r="D51" s="1374"/>
      <c r="E51" s="1374"/>
      <c r="F51" s="1374"/>
      <c r="G51" s="1365"/>
      <c r="H51" s="1370"/>
      <c r="I51" s="1368"/>
      <c r="J51" s="1373"/>
      <c r="K51" s="1423"/>
      <c r="L51" s="1365"/>
      <c r="M51" s="1372"/>
      <c r="N51" s="1377"/>
      <c r="O51" s="918"/>
      <c r="P51" s="918"/>
      <c r="Q51" s="918"/>
    </row>
    <row r="52" spans="1:17" s="909" customFormat="1" ht="18.75" customHeight="1" x14ac:dyDescent="0.2">
      <c r="A52" s="1424"/>
      <c r="B52" s="1425">
        <v>10392</v>
      </c>
      <c r="C52" s="1426" t="s">
        <v>1050</v>
      </c>
      <c r="D52" s="1427"/>
      <c r="E52" s="1427"/>
      <c r="F52" s="1427"/>
      <c r="G52" s="1425"/>
      <c r="H52" s="1428">
        <f>SUM(H53:H60)</f>
        <v>19</v>
      </c>
      <c r="I52" s="1429">
        <f>SUM(I53:I60)</f>
        <v>142500</v>
      </c>
      <c r="J52" s="1430"/>
      <c r="K52" s="1431"/>
      <c r="L52" s="1429"/>
      <c r="M52" s="1428"/>
      <c r="N52" s="1432"/>
      <c r="O52" s="912"/>
      <c r="P52" s="1605">
        <f>SUM(P53:P60)</f>
        <v>8</v>
      </c>
      <c r="Q52" s="912"/>
    </row>
    <row r="53" spans="1:17" s="909" customFormat="1" ht="17.25" customHeight="1" x14ac:dyDescent="0.2">
      <c r="A53" s="1364">
        <v>1</v>
      </c>
      <c r="B53" s="1365">
        <v>10392</v>
      </c>
      <c r="C53" s="1372" t="s">
        <v>69</v>
      </c>
      <c r="D53" s="1418" t="s">
        <v>274</v>
      </c>
      <c r="E53" s="1418" t="s">
        <v>713</v>
      </c>
      <c r="F53" s="1418"/>
      <c r="G53" s="1367" t="s">
        <v>1267</v>
      </c>
      <c r="H53" s="1370">
        <v>2</v>
      </c>
      <c r="I53" s="1368">
        <f t="shared" ref="I53:I60" si="3">(H53*10*25*3*10000)/1000</f>
        <v>15000</v>
      </c>
      <c r="J53" s="1419" t="s">
        <v>269</v>
      </c>
      <c r="K53" s="1368">
        <f t="shared" ref="K53:K60" si="4">(H53*10*25*12)/1000</f>
        <v>6</v>
      </c>
      <c r="L53" s="1365" t="s">
        <v>30</v>
      </c>
      <c r="M53" s="1372"/>
      <c r="N53" s="1377"/>
      <c r="O53" s="912"/>
      <c r="P53" s="912">
        <v>1</v>
      </c>
      <c r="Q53" s="912"/>
    </row>
    <row r="54" spans="1:17" s="909" customFormat="1" ht="17.25" customHeight="1" x14ac:dyDescent="0.2">
      <c r="A54" s="1364">
        <v>2</v>
      </c>
      <c r="B54" s="1365">
        <v>10392</v>
      </c>
      <c r="C54" s="1372" t="s">
        <v>69</v>
      </c>
      <c r="D54" s="1418" t="s">
        <v>281</v>
      </c>
      <c r="E54" s="1418" t="s">
        <v>713</v>
      </c>
      <c r="F54" s="1418"/>
      <c r="G54" s="1367" t="s">
        <v>1267</v>
      </c>
      <c r="H54" s="1370">
        <v>2</v>
      </c>
      <c r="I54" s="1368">
        <f t="shared" si="3"/>
        <v>15000</v>
      </c>
      <c r="J54" s="1419" t="s">
        <v>269</v>
      </c>
      <c r="K54" s="1368">
        <f t="shared" si="4"/>
        <v>6</v>
      </c>
      <c r="L54" s="1365" t="s">
        <v>30</v>
      </c>
      <c r="M54" s="1372"/>
      <c r="N54" s="1377"/>
      <c r="O54" s="912"/>
      <c r="P54" s="912">
        <v>1</v>
      </c>
      <c r="Q54" s="912"/>
    </row>
    <row r="55" spans="1:17" s="909" customFormat="1" ht="17.25" customHeight="1" x14ac:dyDescent="0.2">
      <c r="A55" s="1364">
        <v>3</v>
      </c>
      <c r="B55" s="1365">
        <v>10392</v>
      </c>
      <c r="C55" s="1372" t="s">
        <v>69</v>
      </c>
      <c r="D55" s="1418" t="s">
        <v>282</v>
      </c>
      <c r="E55" s="1418" t="s">
        <v>713</v>
      </c>
      <c r="F55" s="1418"/>
      <c r="G55" s="1367" t="s">
        <v>1267</v>
      </c>
      <c r="H55" s="1370">
        <v>2</v>
      </c>
      <c r="I55" s="1368">
        <f t="shared" si="3"/>
        <v>15000</v>
      </c>
      <c r="J55" s="1419" t="s">
        <v>269</v>
      </c>
      <c r="K55" s="1368">
        <f t="shared" si="4"/>
        <v>6</v>
      </c>
      <c r="L55" s="1365" t="s">
        <v>30</v>
      </c>
      <c r="M55" s="1372"/>
      <c r="N55" s="1377"/>
      <c r="O55" s="912"/>
      <c r="P55" s="912">
        <v>1</v>
      </c>
      <c r="Q55" s="912"/>
    </row>
    <row r="56" spans="1:17" s="909" customFormat="1" ht="17.25" customHeight="1" x14ac:dyDescent="0.2">
      <c r="A56" s="1364">
        <v>4</v>
      </c>
      <c r="B56" s="1365">
        <v>10392</v>
      </c>
      <c r="C56" s="1372" t="s">
        <v>69</v>
      </c>
      <c r="D56" s="1373" t="s">
        <v>487</v>
      </c>
      <c r="E56" s="1373" t="s">
        <v>624</v>
      </c>
      <c r="F56" s="1373"/>
      <c r="G56" s="1367" t="s">
        <v>1267</v>
      </c>
      <c r="H56" s="1365">
        <v>3</v>
      </c>
      <c r="I56" s="1368">
        <f t="shared" si="3"/>
        <v>22500</v>
      </c>
      <c r="J56" s="1373" t="s">
        <v>269</v>
      </c>
      <c r="K56" s="1368">
        <f t="shared" si="4"/>
        <v>9</v>
      </c>
      <c r="L56" s="1365" t="s">
        <v>30</v>
      </c>
      <c r="M56" s="1372"/>
      <c r="N56" s="1377"/>
      <c r="O56" s="912"/>
      <c r="P56" s="912">
        <v>1</v>
      </c>
      <c r="Q56" s="912"/>
    </row>
    <row r="57" spans="1:17" s="909" customFormat="1" ht="17.25" customHeight="1" x14ac:dyDescent="0.2">
      <c r="A57" s="1364">
        <v>5</v>
      </c>
      <c r="B57" s="1365">
        <v>10392</v>
      </c>
      <c r="C57" s="1372" t="s">
        <v>69</v>
      </c>
      <c r="D57" s="1373" t="s">
        <v>488</v>
      </c>
      <c r="E57" s="1373" t="s">
        <v>869</v>
      </c>
      <c r="F57" s="1373"/>
      <c r="G57" s="1367" t="s">
        <v>1267</v>
      </c>
      <c r="H57" s="1365">
        <v>4</v>
      </c>
      <c r="I57" s="1368">
        <f t="shared" si="3"/>
        <v>30000</v>
      </c>
      <c r="J57" s="1373" t="s">
        <v>269</v>
      </c>
      <c r="K57" s="1368">
        <f t="shared" si="4"/>
        <v>12</v>
      </c>
      <c r="L57" s="1365" t="s">
        <v>30</v>
      </c>
      <c r="M57" s="1372"/>
      <c r="N57" s="1377"/>
      <c r="O57" s="912"/>
      <c r="P57" s="912">
        <v>1</v>
      </c>
      <c r="Q57" s="912"/>
    </row>
    <row r="58" spans="1:17" s="909" customFormat="1" ht="17.25" customHeight="1" x14ac:dyDescent="0.2">
      <c r="A58" s="1392">
        <v>6</v>
      </c>
      <c r="B58" s="1393">
        <v>10392</v>
      </c>
      <c r="C58" s="1394" t="s">
        <v>69</v>
      </c>
      <c r="D58" s="1420" t="s">
        <v>481</v>
      </c>
      <c r="E58" s="1420" t="s">
        <v>869</v>
      </c>
      <c r="F58" s="1420"/>
      <c r="G58" s="1396" t="s">
        <v>1267</v>
      </c>
      <c r="H58" s="1393">
        <v>2</v>
      </c>
      <c r="I58" s="1398">
        <f t="shared" si="3"/>
        <v>15000</v>
      </c>
      <c r="J58" s="1420" t="s">
        <v>269</v>
      </c>
      <c r="K58" s="1398">
        <f t="shared" si="4"/>
        <v>6</v>
      </c>
      <c r="L58" s="1393" t="s">
        <v>30</v>
      </c>
      <c r="M58" s="1394"/>
      <c r="N58" s="1400"/>
      <c r="O58" s="912"/>
      <c r="P58" s="912">
        <v>1</v>
      </c>
      <c r="Q58" s="912"/>
    </row>
    <row r="59" spans="1:17" s="909" customFormat="1" ht="17.25" customHeight="1" x14ac:dyDescent="0.2">
      <c r="A59" s="1295">
        <v>7</v>
      </c>
      <c r="B59" s="1410">
        <v>10392</v>
      </c>
      <c r="C59" s="1411" t="s">
        <v>69</v>
      </c>
      <c r="D59" s="1422" t="s">
        <v>490</v>
      </c>
      <c r="E59" s="1422" t="s">
        <v>1248</v>
      </c>
      <c r="F59" s="1422"/>
      <c r="G59" s="1413" t="s">
        <v>1267</v>
      </c>
      <c r="H59" s="1410">
        <v>2</v>
      </c>
      <c r="I59" s="1415">
        <f t="shared" si="3"/>
        <v>15000</v>
      </c>
      <c r="J59" s="1422" t="s">
        <v>269</v>
      </c>
      <c r="K59" s="1415">
        <f t="shared" si="4"/>
        <v>6</v>
      </c>
      <c r="L59" s="1410" t="s">
        <v>30</v>
      </c>
      <c r="M59" s="1411"/>
      <c r="N59" s="1417"/>
      <c r="O59" s="912"/>
      <c r="P59" s="912">
        <v>1</v>
      </c>
      <c r="Q59" s="912"/>
    </row>
    <row r="60" spans="1:17" s="909" customFormat="1" ht="17.25" customHeight="1" x14ac:dyDescent="0.2">
      <c r="A60" s="1364">
        <v>8</v>
      </c>
      <c r="B60" s="1410">
        <v>10392</v>
      </c>
      <c r="C60" s="1411" t="s">
        <v>69</v>
      </c>
      <c r="D60" s="1422" t="s">
        <v>491</v>
      </c>
      <c r="E60" s="1422" t="s">
        <v>1248</v>
      </c>
      <c r="F60" s="1422"/>
      <c r="G60" s="1413" t="s">
        <v>1267</v>
      </c>
      <c r="H60" s="1410">
        <v>2</v>
      </c>
      <c r="I60" s="1415">
        <f t="shared" si="3"/>
        <v>15000</v>
      </c>
      <c r="J60" s="1422" t="s">
        <v>269</v>
      </c>
      <c r="K60" s="1415">
        <f t="shared" si="4"/>
        <v>6</v>
      </c>
      <c r="L60" s="1410" t="s">
        <v>30</v>
      </c>
      <c r="M60" s="1411"/>
      <c r="N60" s="1417"/>
      <c r="O60" s="912"/>
      <c r="P60" s="912">
        <v>1</v>
      </c>
      <c r="Q60" s="912"/>
    </row>
    <row r="61" spans="1:17" s="909" customFormat="1" ht="9.75" customHeight="1" x14ac:dyDescent="0.2">
      <c r="A61" s="1364"/>
      <c r="B61" s="1365"/>
      <c r="C61" s="1372"/>
      <c r="D61" s="1373"/>
      <c r="E61" s="1373"/>
      <c r="F61" s="1373"/>
      <c r="G61" s="1365"/>
      <c r="H61" s="1365"/>
      <c r="I61" s="1368"/>
      <c r="J61" s="1373"/>
      <c r="K61" s="1423"/>
      <c r="L61" s="1364"/>
      <c r="M61" s="1372"/>
      <c r="N61" s="1377"/>
      <c r="O61" s="912"/>
      <c r="P61" s="912"/>
      <c r="Q61" s="912"/>
    </row>
    <row r="62" spans="1:17" s="909" customFormat="1" ht="21.75" customHeight="1" x14ac:dyDescent="0.2">
      <c r="A62" s="1424"/>
      <c r="B62" s="1425">
        <v>10422</v>
      </c>
      <c r="C62" s="1426" t="s">
        <v>1053</v>
      </c>
      <c r="D62" s="1427"/>
      <c r="E62" s="1427"/>
      <c r="F62" s="1427"/>
      <c r="G62" s="1425"/>
      <c r="H62" s="1428">
        <f>SUM(H63)</f>
        <v>1</v>
      </c>
      <c r="I62" s="1428">
        <f>SUM(I63)</f>
        <v>0</v>
      </c>
      <c r="J62" s="1430"/>
      <c r="K62" s="1429"/>
      <c r="L62" s="1428"/>
      <c r="M62" s="1428"/>
      <c r="N62" s="1432"/>
      <c r="O62" s="912"/>
      <c r="P62" s="1605">
        <f>SUM(P63:P64)</f>
        <v>1</v>
      </c>
      <c r="Q62" s="912"/>
    </row>
    <row r="63" spans="1:17" s="909" customFormat="1" ht="17.25" customHeight="1" x14ac:dyDescent="0.2">
      <c r="A63" s="1383">
        <v>1</v>
      </c>
      <c r="B63" s="1384">
        <v>10422</v>
      </c>
      <c r="C63" s="1433"/>
      <c r="D63" s="1434" t="s">
        <v>502</v>
      </c>
      <c r="E63" s="1434" t="s">
        <v>624</v>
      </c>
      <c r="F63" s="1434"/>
      <c r="G63" s="1435"/>
      <c r="H63" s="1385">
        <v>1</v>
      </c>
      <c r="I63" s="1385" t="s">
        <v>69</v>
      </c>
      <c r="J63" s="1434" t="s">
        <v>607</v>
      </c>
      <c r="K63" s="1389"/>
      <c r="L63" s="1383"/>
      <c r="M63" s="1388"/>
      <c r="N63" s="1391"/>
      <c r="O63" s="912"/>
      <c r="P63" s="912">
        <v>1</v>
      </c>
      <c r="Q63" s="912"/>
    </row>
    <row r="64" spans="1:17" s="909" customFormat="1" ht="17.25" customHeight="1" x14ac:dyDescent="0.2">
      <c r="A64" s="1364"/>
      <c r="B64" s="1365"/>
      <c r="C64" s="1436"/>
      <c r="D64" s="1373"/>
      <c r="E64" s="1373"/>
      <c r="F64" s="1373"/>
      <c r="G64" s="1374"/>
      <c r="H64" s="1365"/>
      <c r="I64" s="1423"/>
      <c r="J64" s="1373"/>
      <c r="K64" s="1368"/>
      <c r="L64" s="1364"/>
      <c r="M64" s="1370"/>
      <c r="N64" s="1377"/>
      <c r="O64" s="912"/>
      <c r="P64" s="912"/>
      <c r="Q64" s="912"/>
    </row>
    <row r="65" spans="1:17" s="909" customFormat="1" ht="17.25" customHeight="1" x14ac:dyDescent="0.2">
      <c r="A65" s="1364"/>
      <c r="B65" s="1358">
        <v>10621</v>
      </c>
      <c r="C65" s="1437" t="s">
        <v>1056</v>
      </c>
      <c r="D65" s="1436"/>
      <c r="E65" s="1418"/>
      <c r="F65" s="1418"/>
      <c r="G65" s="1365"/>
      <c r="H65" s="1438">
        <f>SUM(H66:H68)</f>
        <v>6</v>
      </c>
      <c r="I65" s="1381">
        <f>SUM(I66:I68)</f>
        <v>14000</v>
      </c>
      <c r="J65" s="1419"/>
      <c r="K65" s="1368"/>
      <c r="L65" s="1370"/>
      <c r="M65" s="1370"/>
      <c r="N65" s="1377"/>
      <c r="O65" s="912"/>
      <c r="P65" s="1605">
        <f>SUM(P66:P68)</f>
        <v>3</v>
      </c>
      <c r="Q65" s="912"/>
    </row>
    <row r="66" spans="1:17" s="909" customFormat="1" ht="17.25" customHeight="1" x14ac:dyDescent="0.2">
      <c r="A66" s="1364">
        <v>1</v>
      </c>
      <c r="B66" s="1365">
        <v>10621</v>
      </c>
      <c r="C66" s="1372" t="s">
        <v>69</v>
      </c>
      <c r="D66" s="1418" t="s">
        <v>1039</v>
      </c>
      <c r="E66" s="1418" t="s">
        <v>624</v>
      </c>
      <c r="F66" s="1418"/>
      <c r="G66" s="1367" t="s">
        <v>1267</v>
      </c>
      <c r="H66" s="1439">
        <v>2</v>
      </c>
      <c r="I66" s="1368">
        <v>5000</v>
      </c>
      <c r="J66" s="1419" t="s">
        <v>1038</v>
      </c>
      <c r="K66" s="1368">
        <f>(H66*10*25*12)/1000</f>
        <v>6</v>
      </c>
      <c r="L66" s="1365" t="s">
        <v>30</v>
      </c>
      <c r="M66" s="1370"/>
      <c r="N66" s="1377"/>
      <c r="O66" s="912"/>
      <c r="P66" s="912">
        <v>1</v>
      </c>
      <c r="Q66" s="912"/>
    </row>
    <row r="67" spans="1:17" s="909" customFormat="1" ht="17.25" customHeight="1" x14ac:dyDescent="0.2">
      <c r="A67" s="1364">
        <v>2</v>
      </c>
      <c r="B67" s="1365">
        <v>10621</v>
      </c>
      <c r="C67" s="1372" t="s">
        <v>69</v>
      </c>
      <c r="D67" s="1436" t="s">
        <v>1040</v>
      </c>
      <c r="E67" s="1418" t="s">
        <v>1042</v>
      </c>
      <c r="F67" s="1418"/>
      <c r="G67" s="1367" t="s">
        <v>1267</v>
      </c>
      <c r="H67" s="1439">
        <v>2</v>
      </c>
      <c r="I67" s="1368">
        <v>4000</v>
      </c>
      <c r="J67" s="1419" t="s">
        <v>1038</v>
      </c>
      <c r="K67" s="1368">
        <f>(H67*10*25*12)/1000</f>
        <v>6</v>
      </c>
      <c r="L67" s="1365" t="s">
        <v>30</v>
      </c>
      <c r="M67" s="1370"/>
      <c r="N67" s="1377"/>
      <c r="O67" s="912"/>
      <c r="P67" s="912">
        <v>1</v>
      </c>
      <c r="Q67" s="912"/>
    </row>
    <row r="68" spans="1:17" s="909" customFormat="1" ht="17.25" customHeight="1" x14ac:dyDescent="0.2">
      <c r="A68" s="1364">
        <v>3</v>
      </c>
      <c r="B68" s="1365">
        <v>10621</v>
      </c>
      <c r="C68" s="1372" t="s">
        <v>69</v>
      </c>
      <c r="D68" s="1436" t="s">
        <v>1041</v>
      </c>
      <c r="E68" s="1418" t="s">
        <v>1042</v>
      </c>
      <c r="F68" s="1418"/>
      <c r="G68" s="1367" t="s">
        <v>1267</v>
      </c>
      <c r="H68" s="1439">
        <v>2</v>
      </c>
      <c r="I68" s="1368">
        <v>5000</v>
      </c>
      <c r="J68" s="1419" t="s">
        <v>1038</v>
      </c>
      <c r="K68" s="1368">
        <f>(H68*10*25*12)/1000</f>
        <v>6</v>
      </c>
      <c r="L68" s="1365" t="s">
        <v>30</v>
      </c>
      <c r="M68" s="1370"/>
      <c r="N68" s="1377"/>
      <c r="O68" s="912"/>
      <c r="P68" s="912">
        <v>1</v>
      </c>
      <c r="Q68" s="912"/>
    </row>
    <row r="69" spans="1:17" s="909" customFormat="1" ht="17.25" customHeight="1" x14ac:dyDescent="0.2">
      <c r="A69" s="1364"/>
      <c r="B69" s="1365"/>
      <c r="C69" s="1374"/>
      <c r="D69" s="1436"/>
      <c r="E69" s="1418"/>
      <c r="F69" s="1418"/>
      <c r="G69" s="1365"/>
      <c r="H69" s="1370"/>
      <c r="I69" s="1440"/>
      <c r="J69" s="1419"/>
      <c r="K69" s="1440"/>
      <c r="L69" s="1370"/>
      <c r="M69" s="1370"/>
      <c r="N69" s="1377"/>
      <c r="O69" s="912"/>
      <c r="P69" s="912"/>
      <c r="Q69" s="912"/>
    </row>
    <row r="70" spans="1:17" s="909" customFormat="1" ht="17.25" customHeight="1" x14ac:dyDescent="0.2">
      <c r="A70" s="1295"/>
      <c r="B70" s="1425">
        <v>10710</v>
      </c>
      <c r="C70" s="1426" t="s">
        <v>1098</v>
      </c>
      <c r="D70" s="1441"/>
      <c r="E70" s="1412"/>
      <c r="F70" s="1412"/>
      <c r="G70" s="1410"/>
      <c r="H70" s="1428">
        <f>SUM(H71:H73)</f>
        <v>34</v>
      </c>
      <c r="I70" s="1429">
        <f>SUM(I71:I73)</f>
        <v>110000</v>
      </c>
      <c r="J70" s="1416"/>
      <c r="K70" s="1442"/>
      <c r="L70" s="1414"/>
      <c r="M70" s="1414"/>
      <c r="N70" s="1417"/>
      <c r="O70" s="912"/>
      <c r="P70" s="1605">
        <f>SUM(O71:P73)</f>
        <v>3</v>
      </c>
      <c r="Q70" s="912"/>
    </row>
    <row r="71" spans="1:17" s="909" customFormat="1" ht="17.25" customHeight="1" x14ac:dyDescent="0.2">
      <c r="A71" s="1364">
        <v>1</v>
      </c>
      <c r="B71" s="1365">
        <v>10710</v>
      </c>
      <c r="C71" s="1372" t="s">
        <v>69</v>
      </c>
      <c r="D71" s="1377" t="s">
        <v>1102</v>
      </c>
      <c r="E71" s="1699" t="s">
        <v>1302</v>
      </c>
      <c r="F71" s="1699"/>
      <c r="G71" s="1367" t="s">
        <v>1267</v>
      </c>
      <c r="H71" s="1365">
        <v>30</v>
      </c>
      <c r="I71" s="1376">
        <v>80000</v>
      </c>
      <c r="J71" s="1377" t="s">
        <v>1572</v>
      </c>
      <c r="K71" s="1372">
        <f>(H71*2*25*12)/1000</f>
        <v>18</v>
      </c>
      <c r="L71" s="1365" t="s">
        <v>30</v>
      </c>
      <c r="M71" s="1370"/>
      <c r="N71" s="1377"/>
      <c r="O71" s="912"/>
      <c r="P71" s="912">
        <v>1</v>
      </c>
      <c r="Q71" s="912"/>
    </row>
    <row r="72" spans="1:17" s="909" customFormat="1" ht="17.25" customHeight="1" x14ac:dyDescent="0.2">
      <c r="A72" s="1364">
        <v>2</v>
      </c>
      <c r="B72" s="1365">
        <v>10710</v>
      </c>
      <c r="C72" s="1372" t="s">
        <v>69</v>
      </c>
      <c r="D72" s="1377" t="s">
        <v>1206</v>
      </c>
      <c r="E72" s="1377" t="s">
        <v>887</v>
      </c>
      <c r="F72" s="1377"/>
      <c r="G72" s="1367" t="s">
        <v>1267</v>
      </c>
      <c r="H72" s="1365">
        <v>2</v>
      </c>
      <c r="I72" s="1368">
        <f>(H72*10*25*3*10000)/1000</f>
        <v>15000</v>
      </c>
      <c r="J72" s="1419" t="s">
        <v>1573</v>
      </c>
      <c r="K72" s="1372">
        <f>(H72*5*25*12)/1000</f>
        <v>3</v>
      </c>
      <c r="L72" s="1365" t="s">
        <v>30</v>
      </c>
      <c r="M72" s="1370"/>
      <c r="N72" s="1377"/>
      <c r="O72" s="912"/>
      <c r="P72" s="912">
        <v>1</v>
      </c>
      <c r="Q72" s="912"/>
    </row>
    <row r="73" spans="1:17" s="909" customFormat="1" ht="17.25" customHeight="1" x14ac:dyDescent="0.2">
      <c r="A73" s="1295">
        <v>3</v>
      </c>
      <c r="B73" s="1410">
        <v>10710</v>
      </c>
      <c r="C73" s="1411" t="s">
        <v>69</v>
      </c>
      <c r="D73" s="1417" t="s">
        <v>1208</v>
      </c>
      <c r="E73" s="1417" t="s">
        <v>887</v>
      </c>
      <c r="F73" s="1417"/>
      <c r="G73" s="1413" t="s">
        <v>1267</v>
      </c>
      <c r="H73" s="1410">
        <v>2</v>
      </c>
      <c r="I73" s="1415">
        <f>(H73*10*25*3*10000)/1000</f>
        <v>15000</v>
      </c>
      <c r="J73" s="1444" t="s">
        <v>1207</v>
      </c>
      <c r="K73" s="1411">
        <f>(H73*5*25*12)/1000</f>
        <v>3</v>
      </c>
      <c r="L73" s="1410" t="s">
        <v>30</v>
      </c>
      <c r="M73" s="1414"/>
      <c r="N73" s="1417"/>
      <c r="O73" s="912"/>
      <c r="P73" s="912">
        <v>1</v>
      </c>
      <c r="Q73" s="912"/>
    </row>
    <row r="74" spans="1:17" s="909" customFormat="1" ht="17.25" customHeight="1" x14ac:dyDescent="0.2">
      <c r="A74" s="1364"/>
      <c r="B74" s="1365"/>
      <c r="C74" s="1377"/>
      <c r="D74" s="1377"/>
      <c r="E74" s="1377"/>
      <c r="F74" s="1377"/>
      <c r="G74" s="1365"/>
      <c r="H74" s="1365"/>
      <c r="I74" s="1423"/>
      <c r="J74" s="1377"/>
      <c r="K74" s="1445"/>
      <c r="L74" s="1370"/>
      <c r="M74" s="1370"/>
      <c r="N74" s="1377"/>
      <c r="O74" s="912"/>
      <c r="P74" s="912"/>
      <c r="Q74" s="912"/>
    </row>
    <row r="75" spans="1:17" s="909" customFormat="1" ht="17.25" customHeight="1" x14ac:dyDescent="0.2">
      <c r="A75" s="1295"/>
      <c r="B75" s="1425">
        <v>10723</v>
      </c>
      <c r="C75" s="1432" t="s">
        <v>1161</v>
      </c>
      <c r="D75" s="1441"/>
      <c r="E75" s="1412"/>
      <c r="F75" s="1412"/>
      <c r="G75" s="1410"/>
      <c r="H75" s="1428">
        <f>SUM(H76:H77)</f>
        <v>30</v>
      </c>
      <c r="I75" s="1431">
        <f>SUM(I76:I77)</f>
        <v>80000</v>
      </c>
      <c r="J75" s="1444"/>
      <c r="K75" s="1442"/>
      <c r="L75" s="1414"/>
      <c r="M75" s="1414"/>
      <c r="N75" s="1417"/>
      <c r="O75" s="912"/>
      <c r="P75" s="1605">
        <v>1</v>
      </c>
      <c r="Q75" s="912"/>
    </row>
    <row r="76" spans="1:17" s="909" customFormat="1" ht="17.25" customHeight="1" x14ac:dyDescent="0.2">
      <c r="A76" s="1364">
        <v>1</v>
      </c>
      <c r="B76" s="1365">
        <v>10723</v>
      </c>
      <c r="C76" s="1372" t="s">
        <v>69</v>
      </c>
      <c r="D76" s="1377" t="s">
        <v>1102</v>
      </c>
      <c r="E76" s="2073" t="s">
        <v>1302</v>
      </c>
      <c r="F76" s="1713"/>
      <c r="G76" s="1367" t="s">
        <v>1267</v>
      </c>
      <c r="H76" s="1365">
        <v>30</v>
      </c>
      <c r="I76" s="1423">
        <v>80000</v>
      </c>
      <c r="J76" s="1377" t="s">
        <v>1162</v>
      </c>
      <c r="K76" s="1372" t="s">
        <v>69</v>
      </c>
      <c r="L76" s="1372" t="s">
        <v>69</v>
      </c>
      <c r="M76" s="1370"/>
      <c r="N76" s="1377"/>
      <c r="O76" s="912"/>
      <c r="P76" s="912">
        <v>1</v>
      </c>
      <c r="Q76" s="912"/>
    </row>
    <row r="77" spans="1:17" s="909" customFormat="1" ht="17.25" customHeight="1" x14ac:dyDescent="0.2">
      <c r="A77" s="1364"/>
      <c r="B77" s="1365"/>
      <c r="C77" s="1377"/>
      <c r="D77" s="1377"/>
      <c r="E77" s="2074"/>
      <c r="F77" s="1714"/>
      <c r="G77" s="1365"/>
      <c r="H77" s="1365"/>
      <c r="I77" s="1423"/>
      <c r="J77" s="1377"/>
      <c r="K77" s="1445"/>
      <c r="L77" s="1370"/>
      <c r="M77" s="1370"/>
      <c r="N77" s="1377"/>
      <c r="O77" s="912"/>
      <c r="P77" s="912"/>
      <c r="Q77" s="912"/>
    </row>
    <row r="78" spans="1:17" s="909" customFormat="1" ht="17.25" customHeight="1" x14ac:dyDescent="0.2">
      <c r="A78" s="1364"/>
      <c r="B78" s="1365"/>
      <c r="C78" s="1377"/>
      <c r="D78" s="1377"/>
      <c r="E78" s="1377"/>
      <c r="F78" s="1377"/>
      <c r="G78" s="1365"/>
      <c r="H78" s="1365"/>
      <c r="I78" s="1423"/>
      <c r="J78" s="1377"/>
      <c r="K78" s="1445"/>
      <c r="L78" s="1370"/>
      <c r="M78" s="1370"/>
      <c r="N78" s="1377"/>
      <c r="O78" s="912"/>
      <c r="Q78" s="912"/>
    </row>
    <row r="79" spans="1:17" s="909" customFormat="1" ht="17.25" customHeight="1" x14ac:dyDescent="0.2">
      <c r="A79" s="1363"/>
      <c r="B79" s="1358">
        <v>10761</v>
      </c>
      <c r="C79" s="1359" t="s">
        <v>1060</v>
      </c>
      <c r="D79" s="1379"/>
      <c r="E79" s="1379"/>
      <c r="F79" s="1379"/>
      <c r="G79" s="1358"/>
      <c r="H79" s="1438">
        <f>SUM(H80:H80)</f>
        <v>4</v>
      </c>
      <c r="I79" s="1381">
        <f>SUM(I80:I80)</f>
        <v>0</v>
      </c>
      <c r="J79" s="1382"/>
      <c r="K79" s="1381"/>
      <c r="L79" s="1380"/>
      <c r="M79" s="1380"/>
      <c r="N79" s="1362"/>
      <c r="O79" s="912"/>
      <c r="P79" s="1605">
        <v>1</v>
      </c>
      <c r="Q79" s="912"/>
    </row>
    <row r="80" spans="1:17" s="909" customFormat="1" ht="17.25" customHeight="1" x14ac:dyDescent="0.2">
      <c r="A80" s="1295">
        <v>1</v>
      </c>
      <c r="B80" s="1410">
        <v>10761</v>
      </c>
      <c r="C80" s="1411" t="s">
        <v>69</v>
      </c>
      <c r="D80" s="1412" t="s">
        <v>1197</v>
      </c>
      <c r="E80" s="1412" t="s">
        <v>1196</v>
      </c>
      <c r="F80" s="1412"/>
      <c r="G80" s="1413" t="s">
        <v>1267</v>
      </c>
      <c r="H80" s="1414">
        <v>4</v>
      </c>
      <c r="I80" s="1415" t="s">
        <v>69</v>
      </c>
      <c r="J80" s="1416" t="s">
        <v>1195</v>
      </c>
      <c r="K80" s="1442"/>
      <c r="L80" s="1446"/>
      <c r="M80" s="1414"/>
      <c r="N80" s="1417"/>
      <c r="O80" s="912"/>
      <c r="P80" s="912">
        <v>1</v>
      </c>
      <c r="Q80" s="912"/>
    </row>
    <row r="81" spans="1:17" s="909" customFormat="1" ht="17.25" customHeight="1" x14ac:dyDescent="0.2">
      <c r="A81" s="1364"/>
      <c r="B81" s="1365"/>
      <c r="C81" s="1365"/>
      <c r="D81" s="1365"/>
      <c r="E81" s="1365"/>
      <c r="F81" s="1365"/>
      <c r="G81" s="1365"/>
      <c r="H81" s="1365"/>
      <c r="I81" s="1376"/>
      <c r="J81" s="1377"/>
      <c r="K81" s="1376"/>
      <c r="L81" s="1365"/>
      <c r="M81" s="1365"/>
      <c r="N81" s="1377"/>
      <c r="O81" s="912"/>
      <c r="P81" s="912"/>
      <c r="Q81" s="912"/>
    </row>
    <row r="82" spans="1:17" s="909" customFormat="1" ht="17.25" customHeight="1" x14ac:dyDescent="0.2">
      <c r="A82" s="1363"/>
      <c r="B82" s="1358">
        <v>10794</v>
      </c>
      <c r="C82" s="1359" t="s">
        <v>1061</v>
      </c>
      <c r="D82" s="1379"/>
      <c r="E82" s="1379"/>
      <c r="F82" s="1379"/>
      <c r="G82" s="1358"/>
      <c r="H82" s="1438">
        <f>SUM(H83:H135)</f>
        <v>108</v>
      </c>
      <c r="I82" s="1381">
        <f>SUM(I83:I135)</f>
        <v>265875</v>
      </c>
      <c r="J82" s="1382"/>
      <c r="K82" s="1438"/>
      <c r="L82" s="1380"/>
      <c r="M82" s="1380"/>
      <c r="N82" s="1362"/>
      <c r="O82" s="912"/>
      <c r="P82" s="1606">
        <f>SUM(P83:P135)</f>
        <v>49</v>
      </c>
      <c r="Q82" s="912"/>
    </row>
    <row r="83" spans="1:17" s="909" customFormat="1" ht="17.25" customHeight="1" x14ac:dyDescent="0.2">
      <c r="A83" s="1392">
        <v>1</v>
      </c>
      <c r="B83" s="1393">
        <v>10794</v>
      </c>
      <c r="C83" s="1394" t="s">
        <v>69</v>
      </c>
      <c r="D83" s="1447" t="s">
        <v>352</v>
      </c>
      <c r="E83" s="1447" t="s">
        <v>1303</v>
      </c>
      <c r="F83" s="1447"/>
      <c r="G83" s="1396" t="s">
        <v>1267</v>
      </c>
      <c r="H83" s="1393">
        <v>2</v>
      </c>
      <c r="I83" s="1398">
        <f>(H83*3*25*3*5000)/1000</f>
        <v>2250</v>
      </c>
      <c r="J83" s="1400" t="s">
        <v>353</v>
      </c>
      <c r="K83" s="1398">
        <f t="shared" ref="K83:K108" si="5">(H83*3*25*12)/1000</f>
        <v>1.8</v>
      </c>
      <c r="L83" s="1448" t="s">
        <v>30</v>
      </c>
      <c r="M83" s="1394" t="s">
        <v>69</v>
      </c>
      <c r="N83" s="1400"/>
      <c r="O83" s="912"/>
      <c r="P83" s="912">
        <v>1</v>
      </c>
      <c r="Q83" s="912"/>
    </row>
    <row r="84" spans="1:17" s="909" customFormat="1" ht="17.25" customHeight="1" x14ac:dyDescent="0.2">
      <c r="A84" s="1295">
        <v>2</v>
      </c>
      <c r="B84" s="1410">
        <v>10794</v>
      </c>
      <c r="C84" s="1411" t="s">
        <v>69</v>
      </c>
      <c r="D84" s="1449" t="s">
        <v>355</v>
      </c>
      <c r="E84" s="1449" t="s">
        <v>1304</v>
      </c>
      <c r="F84" s="1449"/>
      <c r="G84" s="1413" t="s">
        <v>1267</v>
      </c>
      <c r="H84" s="1410">
        <v>2</v>
      </c>
      <c r="I84" s="1415">
        <f t="shared" ref="I84:I108" si="6">(H84*3*25*3*5000)/1000</f>
        <v>2250</v>
      </c>
      <c r="J84" s="1417" t="s">
        <v>357</v>
      </c>
      <c r="K84" s="1415">
        <f t="shared" si="5"/>
        <v>1.8</v>
      </c>
      <c r="L84" s="1446" t="s">
        <v>30</v>
      </c>
      <c r="M84" s="1411" t="s">
        <v>69</v>
      </c>
      <c r="N84" s="1417"/>
      <c r="O84" s="912"/>
      <c r="P84" s="912">
        <v>1</v>
      </c>
      <c r="Q84" s="912"/>
    </row>
    <row r="85" spans="1:17" s="909" customFormat="1" ht="17.25" customHeight="1" x14ac:dyDescent="0.2">
      <c r="A85" s="1364">
        <v>3</v>
      </c>
      <c r="B85" s="1365">
        <v>10794</v>
      </c>
      <c r="C85" s="1372" t="s">
        <v>69</v>
      </c>
      <c r="D85" s="1374" t="s">
        <v>358</v>
      </c>
      <c r="E85" s="1374" t="s">
        <v>713</v>
      </c>
      <c r="F85" s="1374"/>
      <c r="G85" s="1367" t="s">
        <v>1267</v>
      </c>
      <c r="H85" s="1365">
        <v>2</v>
      </c>
      <c r="I85" s="1368">
        <f t="shared" si="6"/>
        <v>2250</v>
      </c>
      <c r="J85" s="1377" t="s">
        <v>360</v>
      </c>
      <c r="K85" s="1368">
        <f t="shared" si="5"/>
        <v>1.8</v>
      </c>
      <c r="L85" s="1450" t="s">
        <v>30</v>
      </c>
      <c r="M85" s="1372" t="s">
        <v>69</v>
      </c>
      <c r="N85" s="1377"/>
      <c r="O85" s="912"/>
      <c r="P85" s="912">
        <v>1</v>
      </c>
      <c r="Q85" s="912"/>
    </row>
    <row r="86" spans="1:17" s="909" customFormat="1" ht="17.25" customHeight="1" x14ac:dyDescent="0.2">
      <c r="A86" s="1364">
        <v>4</v>
      </c>
      <c r="B86" s="1365">
        <v>10794</v>
      </c>
      <c r="C86" s="1372" t="s">
        <v>69</v>
      </c>
      <c r="D86" s="1374" t="s">
        <v>359</v>
      </c>
      <c r="E86" s="1374" t="s">
        <v>1304</v>
      </c>
      <c r="F86" s="1374"/>
      <c r="G86" s="1367" t="s">
        <v>1267</v>
      </c>
      <c r="H86" s="1365">
        <v>2</v>
      </c>
      <c r="I86" s="1368">
        <f t="shared" si="6"/>
        <v>2250</v>
      </c>
      <c r="J86" s="1377" t="s">
        <v>361</v>
      </c>
      <c r="K86" s="1368">
        <f t="shared" si="5"/>
        <v>1.8</v>
      </c>
      <c r="L86" s="1450" t="s">
        <v>30</v>
      </c>
      <c r="M86" s="1372" t="s">
        <v>69</v>
      </c>
      <c r="N86" s="1377"/>
      <c r="O86" s="912"/>
      <c r="P86" s="912">
        <v>1</v>
      </c>
      <c r="Q86" s="912"/>
    </row>
    <row r="87" spans="1:17" s="909" customFormat="1" ht="17.25" customHeight="1" x14ac:dyDescent="0.2">
      <c r="A87" s="1295">
        <v>5</v>
      </c>
      <c r="B87" s="1410">
        <v>10794</v>
      </c>
      <c r="C87" s="1411" t="s">
        <v>69</v>
      </c>
      <c r="D87" s="1449" t="s">
        <v>362</v>
      </c>
      <c r="E87" s="1449" t="s">
        <v>713</v>
      </c>
      <c r="F87" s="1449"/>
      <c r="G87" s="1413" t="s">
        <v>1267</v>
      </c>
      <c r="H87" s="1410">
        <v>2</v>
      </c>
      <c r="I87" s="1415">
        <f t="shared" si="6"/>
        <v>2250</v>
      </c>
      <c r="J87" s="1417" t="s">
        <v>363</v>
      </c>
      <c r="K87" s="1415">
        <f t="shared" si="5"/>
        <v>1.8</v>
      </c>
      <c r="L87" s="1446" t="s">
        <v>30</v>
      </c>
      <c r="M87" s="1451" t="s">
        <v>69</v>
      </c>
      <c r="N87" s="1417"/>
      <c r="O87" s="912"/>
      <c r="P87" s="912">
        <v>1</v>
      </c>
      <c r="Q87" s="912"/>
    </row>
    <row r="88" spans="1:17" s="909" customFormat="1" ht="17.25" customHeight="1" x14ac:dyDescent="0.2">
      <c r="A88" s="1364">
        <v>6</v>
      </c>
      <c r="B88" s="1365">
        <v>10794</v>
      </c>
      <c r="C88" s="1372" t="s">
        <v>69</v>
      </c>
      <c r="D88" s="1374" t="s">
        <v>369</v>
      </c>
      <c r="E88" s="1374" t="s">
        <v>713</v>
      </c>
      <c r="F88" s="1374"/>
      <c r="G88" s="1367" t="s">
        <v>1267</v>
      </c>
      <c r="H88" s="1365">
        <v>2</v>
      </c>
      <c r="I88" s="1368">
        <f t="shared" si="6"/>
        <v>2250</v>
      </c>
      <c r="J88" s="1377" t="s">
        <v>363</v>
      </c>
      <c r="K88" s="1368">
        <f t="shared" si="5"/>
        <v>1.8</v>
      </c>
      <c r="L88" s="1450" t="s">
        <v>30</v>
      </c>
      <c r="M88" s="1452"/>
      <c r="N88" s="1377"/>
      <c r="O88" s="912"/>
      <c r="P88" s="912">
        <v>1</v>
      </c>
      <c r="Q88" s="912"/>
    </row>
    <row r="89" spans="1:17" s="909" customFormat="1" ht="17.25" customHeight="1" x14ac:dyDescent="0.2">
      <c r="A89" s="1364">
        <v>7</v>
      </c>
      <c r="B89" s="1365">
        <v>10794</v>
      </c>
      <c r="C89" s="1372"/>
      <c r="D89" s="1374" t="s">
        <v>396</v>
      </c>
      <c r="E89" s="1374" t="s">
        <v>1305</v>
      </c>
      <c r="F89" s="1374"/>
      <c r="G89" s="1367" t="s">
        <v>1267</v>
      </c>
      <c r="H89" s="1365">
        <v>2</v>
      </c>
      <c r="I89" s="1368">
        <f t="shared" si="6"/>
        <v>2250</v>
      </c>
      <c r="J89" s="1377" t="s">
        <v>398</v>
      </c>
      <c r="K89" s="1368">
        <f t="shared" si="5"/>
        <v>1.8</v>
      </c>
      <c r="L89" s="1450" t="s">
        <v>30</v>
      </c>
      <c r="M89" s="1452"/>
      <c r="N89" s="1377"/>
      <c r="O89" s="912"/>
      <c r="P89" s="912">
        <v>1</v>
      </c>
      <c r="Q89" s="912"/>
    </row>
    <row r="90" spans="1:17" s="909" customFormat="1" ht="17.25" customHeight="1" x14ac:dyDescent="0.2">
      <c r="A90" s="1295">
        <v>8</v>
      </c>
      <c r="B90" s="1410">
        <v>10794</v>
      </c>
      <c r="C90" s="1411"/>
      <c r="D90" s="1449" t="s">
        <v>399</v>
      </c>
      <c r="E90" s="1449" t="s">
        <v>1306</v>
      </c>
      <c r="F90" s="1449"/>
      <c r="G90" s="1413" t="s">
        <v>1267</v>
      </c>
      <c r="H90" s="1410">
        <v>2</v>
      </c>
      <c r="I90" s="1415">
        <f t="shared" si="6"/>
        <v>2250</v>
      </c>
      <c r="J90" s="1417" t="s">
        <v>401</v>
      </c>
      <c r="K90" s="1415">
        <f t="shared" si="5"/>
        <v>1.8</v>
      </c>
      <c r="L90" s="1446" t="s">
        <v>30</v>
      </c>
      <c r="M90" s="1451"/>
      <c r="N90" s="1417"/>
      <c r="O90" s="912"/>
      <c r="P90" s="912">
        <v>1</v>
      </c>
      <c r="Q90" s="912"/>
    </row>
    <row r="91" spans="1:17" s="909" customFormat="1" ht="17.25" customHeight="1" x14ac:dyDescent="0.2">
      <c r="A91" s="1364">
        <v>9</v>
      </c>
      <c r="B91" s="1365">
        <v>10794</v>
      </c>
      <c r="C91" s="1372" t="s">
        <v>69</v>
      </c>
      <c r="D91" s="1374" t="s">
        <v>370</v>
      </c>
      <c r="E91" s="1374" t="s">
        <v>810</v>
      </c>
      <c r="F91" s="1374"/>
      <c r="G91" s="1367" t="s">
        <v>1267</v>
      </c>
      <c r="H91" s="1365">
        <v>2</v>
      </c>
      <c r="I91" s="1368">
        <f t="shared" si="6"/>
        <v>2250</v>
      </c>
      <c r="J91" s="1377" t="s">
        <v>371</v>
      </c>
      <c r="K91" s="1368">
        <f t="shared" si="5"/>
        <v>1.8</v>
      </c>
      <c r="L91" s="1450" t="s">
        <v>30</v>
      </c>
      <c r="M91" s="1372" t="s">
        <v>69</v>
      </c>
      <c r="N91" s="1377"/>
      <c r="O91" s="912"/>
      <c r="P91" s="912">
        <v>1</v>
      </c>
      <c r="Q91" s="912"/>
    </row>
    <row r="92" spans="1:17" s="909" customFormat="1" ht="17.25" customHeight="1" x14ac:dyDescent="0.2">
      <c r="A92" s="1295">
        <v>10</v>
      </c>
      <c r="B92" s="1410">
        <v>10794</v>
      </c>
      <c r="C92" s="1411" t="s">
        <v>69</v>
      </c>
      <c r="D92" s="1422" t="s">
        <v>399</v>
      </c>
      <c r="E92" s="1422" t="s">
        <v>868</v>
      </c>
      <c r="F92" s="1422"/>
      <c r="G92" s="1413" t="s">
        <v>1267</v>
      </c>
      <c r="H92" s="1410">
        <v>2</v>
      </c>
      <c r="I92" s="1415">
        <f t="shared" si="6"/>
        <v>2250</v>
      </c>
      <c r="J92" s="1422" t="s">
        <v>503</v>
      </c>
      <c r="K92" s="1415">
        <f t="shared" si="5"/>
        <v>1.8</v>
      </c>
      <c r="L92" s="1446" t="s">
        <v>30</v>
      </c>
      <c r="M92" s="1410"/>
      <c r="N92" s="1417"/>
      <c r="O92" s="912"/>
      <c r="P92" s="912">
        <v>1</v>
      </c>
      <c r="Q92" s="912"/>
    </row>
    <row r="93" spans="1:17" s="909" customFormat="1" ht="17.25" customHeight="1" x14ac:dyDescent="0.2">
      <c r="A93" s="1364">
        <v>11</v>
      </c>
      <c r="B93" s="1365">
        <v>10794</v>
      </c>
      <c r="C93" s="1372" t="s">
        <v>69</v>
      </c>
      <c r="D93" s="1373" t="s">
        <v>551</v>
      </c>
      <c r="E93" s="1373" t="s">
        <v>868</v>
      </c>
      <c r="F93" s="1373"/>
      <c r="G93" s="1367" t="s">
        <v>1267</v>
      </c>
      <c r="H93" s="1365">
        <v>2</v>
      </c>
      <c r="I93" s="1368">
        <f t="shared" si="6"/>
        <v>2250</v>
      </c>
      <c r="J93" s="1373" t="s">
        <v>503</v>
      </c>
      <c r="K93" s="1368">
        <f t="shared" si="5"/>
        <v>1.8</v>
      </c>
      <c r="L93" s="1450" t="s">
        <v>30</v>
      </c>
      <c r="M93" s="1365"/>
      <c r="N93" s="1377"/>
      <c r="O93" s="912"/>
      <c r="P93" s="912">
        <v>1</v>
      </c>
      <c r="Q93" s="912"/>
    </row>
    <row r="94" spans="1:17" s="909" customFormat="1" ht="17.25" customHeight="1" x14ac:dyDescent="0.2">
      <c r="A94" s="1392">
        <v>12</v>
      </c>
      <c r="B94" s="1393">
        <v>10794</v>
      </c>
      <c r="C94" s="1394" t="s">
        <v>69</v>
      </c>
      <c r="D94" s="1420" t="s">
        <v>552</v>
      </c>
      <c r="E94" s="1420" t="s">
        <v>624</v>
      </c>
      <c r="F94" s="1420"/>
      <c r="G94" s="1396" t="s">
        <v>1267</v>
      </c>
      <c r="H94" s="1393">
        <v>2</v>
      </c>
      <c r="I94" s="1398">
        <f t="shared" si="6"/>
        <v>2250</v>
      </c>
      <c r="J94" s="1420" t="s">
        <v>504</v>
      </c>
      <c r="K94" s="1398">
        <f t="shared" si="5"/>
        <v>1.8</v>
      </c>
      <c r="L94" s="1448" t="s">
        <v>30</v>
      </c>
      <c r="M94" s="1393"/>
      <c r="N94" s="1400"/>
      <c r="O94" s="912"/>
      <c r="P94" s="912">
        <v>1</v>
      </c>
      <c r="Q94" s="912"/>
    </row>
    <row r="95" spans="1:17" s="909" customFormat="1" ht="17.25" customHeight="1" x14ac:dyDescent="0.2">
      <c r="A95" s="1295">
        <v>13</v>
      </c>
      <c r="B95" s="1410">
        <v>10794</v>
      </c>
      <c r="C95" s="1411" t="s">
        <v>69</v>
      </c>
      <c r="D95" s="1422" t="s">
        <v>553</v>
      </c>
      <c r="E95" s="1422" t="s">
        <v>1247</v>
      </c>
      <c r="F95" s="1422"/>
      <c r="G95" s="1413" t="s">
        <v>1267</v>
      </c>
      <c r="H95" s="1410">
        <v>2</v>
      </c>
      <c r="I95" s="1415">
        <f t="shared" si="6"/>
        <v>2250</v>
      </c>
      <c r="J95" s="1422" t="s">
        <v>504</v>
      </c>
      <c r="K95" s="1415">
        <f t="shared" si="5"/>
        <v>1.8</v>
      </c>
      <c r="L95" s="1446" t="s">
        <v>30</v>
      </c>
      <c r="M95" s="1410"/>
      <c r="N95" s="1417"/>
      <c r="O95" s="912"/>
      <c r="P95" s="912">
        <v>1</v>
      </c>
      <c r="Q95" s="912"/>
    </row>
    <row r="96" spans="1:17" s="909" customFormat="1" ht="17.25" customHeight="1" x14ac:dyDescent="0.2">
      <c r="A96" s="1364">
        <v>14</v>
      </c>
      <c r="B96" s="1365">
        <v>10794</v>
      </c>
      <c r="C96" s="1372" t="s">
        <v>69</v>
      </c>
      <c r="D96" s="1373" t="s">
        <v>554</v>
      </c>
      <c r="E96" s="1373" t="s">
        <v>1247</v>
      </c>
      <c r="F96" s="1373"/>
      <c r="G96" s="1367" t="s">
        <v>1267</v>
      </c>
      <c r="H96" s="1365">
        <v>2</v>
      </c>
      <c r="I96" s="1368">
        <f t="shared" si="6"/>
        <v>2250</v>
      </c>
      <c r="J96" s="1373" t="s">
        <v>504</v>
      </c>
      <c r="K96" s="1368">
        <f t="shared" si="5"/>
        <v>1.8</v>
      </c>
      <c r="L96" s="1450" t="s">
        <v>30</v>
      </c>
      <c r="M96" s="1365"/>
      <c r="N96" s="1377"/>
      <c r="O96" s="912"/>
      <c r="P96" s="912">
        <v>1</v>
      </c>
      <c r="Q96" s="912"/>
    </row>
    <row r="97" spans="1:19" s="909" customFormat="1" ht="17.25" customHeight="1" x14ac:dyDescent="0.2">
      <c r="A97" s="1364">
        <v>15</v>
      </c>
      <c r="B97" s="1365">
        <v>10794</v>
      </c>
      <c r="C97" s="1372" t="s">
        <v>69</v>
      </c>
      <c r="D97" s="1373" t="s">
        <v>555</v>
      </c>
      <c r="E97" s="1373" t="s">
        <v>1247</v>
      </c>
      <c r="F97" s="1373"/>
      <c r="G97" s="1367" t="s">
        <v>1267</v>
      </c>
      <c r="H97" s="1365">
        <v>2</v>
      </c>
      <c r="I97" s="1368">
        <f t="shared" si="6"/>
        <v>2250</v>
      </c>
      <c r="J97" s="1373" t="s">
        <v>504</v>
      </c>
      <c r="K97" s="1368">
        <f t="shared" si="5"/>
        <v>1.8</v>
      </c>
      <c r="L97" s="1450" t="s">
        <v>30</v>
      </c>
      <c r="M97" s="1365"/>
      <c r="N97" s="1377"/>
      <c r="O97" s="912"/>
      <c r="P97" s="912">
        <v>1</v>
      </c>
      <c r="Q97" s="912"/>
    </row>
    <row r="98" spans="1:19" s="909" customFormat="1" ht="17.25" customHeight="1" x14ac:dyDescent="0.2">
      <c r="A98" s="1364">
        <v>16</v>
      </c>
      <c r="B98" s="1365">
        <v>10794</v>
      </c>
      <c r="C98" s="1372" t="s">
        <v>69</v>
      </c>
      <c r="D98" s="1373" t="s">
        <v>556</v>
      </c>
      <c r="E98" s="1373" t="s">
        <v>1247</v>
      </c>
      <c r="F98" s="1373"/>
      <c r="G98" s="1367" t="s">
        <v>1267</v>
      </c>
      <c r="H98" s="1365">
        <v>2</v>
      </c>
      <c r="I98" s="1368">
        <f t="shared" si="6"/>
        <v>2250</v>
      </c>
      <c r="J98" s="1373" t="s">
        <v>1574</v>
      </c>
      <c r="K98" s="1368">
        <f t="shared" si="5"/>
        <v>1.8</v>
      </c>
      <c r="L98" s="1450" t="s">
        <v>30</v>
      </c>
      <c r="M98" s="1365"/>
      <c r="N98" s="1377"/>
      <c r="O98" s="912"/>
      <c r="P98" s="912">
        <v>1</v>
      </c>
      <c r="Q98" s="912"/>
    </row>
    <row r="99" spans="1:19" s="909" customFormat="1" ht="17.25" customHeight="1" x14ac:dyDescent="0.2">
      <c r="A99" s="1295">
        <v>17</v>
      </c>
      <c r="B99" s="1410">
        <v>10794</v>
      </c>
      <c r="C99" s="1411" t="s">
        <v>69</v>
      </c>
      <c r="D99" s="1422" t="s">
        <v>557</v>
      </c>
      <c r="E99" s="1422" t="s">
        <v>1247</v>
      </c>
      <c r="F99" s="1422"/>
      <c r="G99" s="1413" t="s">
        <v>1267</v>
      </c>
      <c r="H99" s="1410">
        <v>2</v>
      </c>
      <c r="I99" s="1415">
        <f t="shared" si="6"/>
        <v>2250</v>
      </c>
      <c r="J99" s="1422" t="s">
        <v>504</v>
      </c>
      <c r="K99" s="1415">
        <f t="shared" si="5"/>
        <v>1.8</v>
      </c>
      <c r="L99" s="1446" t="s">
        <v>30</v>
      </c>
      <c r="M99" s="1410"/>
      <c r="N99" s="1417"/>
      <c r="O99" s="912"/>
      <c r="P99" s="912">
        <v>1</v>
      </c>
      <c r="Q99" s="912"/>
    </row>
    <row r="100" spans="1:19" s="909" customFormat="1" ht="17.25" customHeight="1" x14ac:dyDescent="0.2">
      <c r="A100" s="1364">
        <v>18</v>
      </c>
      <c r="B100" s="1365">
        <v>10794</v>
      </c>
      <c r="C100" s="1372" t="s">
        <v>69</v>
      </c>
      <c r="D100" s="1373" t="s">
        <v>558</v>
      </c>
      <c r="E100" s="1373" t="s">
        <v>1247</v>
      </c>
      <c r="F100" s="1373"/>
      <c r="G100" s="1367" t="s">
        <v>1267</v>
      </c>
      <c r="H100" s="1365">
        <v>2</v>
      </c>
      <c r="I100" s="1368">
        <f t="shared" si="6"/>
        <v>2250</v>
      </c>
      <c r="J100" s="1373" t="s">
        <v>1558</v>
      </c>
      <c r="K100" s="1368">
        <f t="shared" si="5"/>
        <v>1.8</v>
      </c>
      <c r="L100" s="1450" t="s">
        <v>30</v>
      </c>
      <c r="M100" s="1365"/>
      <c r="N100" s="1377"/>
      <c r="O100" s="912"/>
      <c r="P100" s="912">
        <v>1</v>
      </c>
      <c r="Q100" s="912"/>
    </row>
    <row r="101" spans="1:19" s="909" customFormat="1" ht="17.25" customHeight="1" x14ac:dyDescent="0.2">
      <c r="A101" s="1364">
        <v>19</v>
      </c>
      <c r="B101" s="1365">
        <v>10794</v>
      </c>
      <c r="C101" s="1372" t="s">
        <v>69</v>
      </c>
      <c r="D101" s="1373" t="s">
        <v>559</v>
      </c>
      <c r="E101" s="1373" t="s">
        <v>624</v>
      </c>
      <c r="F101" s="1373"/>
      <c r="G101" s="1367" t="s">
        <v>1267</v>
      </c>
      <c r="H101" s="1365">
        <v>2</v>
      </c>
      <c r="I101" s="1368">
        <f t="shared" si="6"/>
        <v>2250</v>
      </c>
      <c r="J101" s="1373" t="s">
        <v>506</v>
      </c>
      <c r="K101" s="1368">
        <f t="shared" si="5"/>
        <v>1.8</v>
      </c>
      <c r="L101" s="1450" t="s">
        <v>30</v>
      </c>
      <c r="M101" s="1365"/>
      <c r="N101" s="1377"/>
      <c r="O101" s="912"/>
      <c r="P101" s="912">
        <v>1</v>
      </c>
      <c r="Q101" s="912"/>
    </row>
    <row r="102" spans="1:19" s="909" customFormat="1" ht="17.25" customHeight="1" x14ac:dyDescent="0.2">
      <c r="A102" s="1295">
        <v>20</v>
      </c>
      <c r="B102" s="1410">
        <v>10794</v>
      </c>
      <c r="C102" s="1411" t="s">
        <v>69</v>
      </c>
      <c r="D102" s="1422" t="s">
        <v>560</v>
      </c>
      <c r="E102" s="1422" t="s">
        <v>624</v>
      </c>
      <c r="F102" s="1422"/>
      <c r="G102" s="1413" t="s">
        <v>1267</v>
      </c>
      <c r="H102" s="1410">
        <v>2</v>
      </c>
      <c r="I102" s="1415">
        <f t="shared" si="6"/>
        <v>2250</v>
      </c>
      <c r="J102" s="1422" t="s">
        <v>503</v>
      </c>
      <c r="K102" s="1415">
        <f t="shared" si="5"/>
        <v>1.8</v>
      </c>
      <c r="L102" s="1446" t="s">
        <v>30</v>
      </c>
      <c r="M102" s="1410"/>
      <c r="N102" s="1417"/>
      <c r="O102" s="912"/>
      <c r="P102" s="912">
        <v>1</v>
      </c>
      <c r="Q102" s="912"/>
    </row>
    <row r="103" spans="1:19" s="909" customFormat="1" ht="17.25" customHeight="1" x14ac:dyDescent="0.2">
      <c r="A103" s="1364">
        <v>21</v>
      </c>
      <c r="B103" s="1365">
        <v>10794</v>
      </c>
      <c r="C103" s="1372" t="s">
        <v>69</v>
      </c>
      <c r="D103" s="1373" t="s">
        <v>670</v>
      </c>
      <c r="E103" s="1373" t="s">
        <v>624</v>
      </c>
      <c r="F103" s="1373"/>
      <c r="G103" s="1367" t="s">
        <v>1267</v>
      </c>
      <c r="H103" s="1365">
        <v>2</v>
      </c>
      <c r="I103" s="1368">
        <f t="shared" si="6"/>
        <v>2250</v>
      </c>
      <c r="J103" s="1373" t="s">
        <v>398</v>
      </c>
      <c r="K103" s="1368">
        <f t="shared" si="5"/>
        <v>1.8</v>
      </c>
      <c r="L103" s="1450" t="s">
        <v>30</v>
      </c>
      <c r="M103" s="1365"/>
      <c r="N103" s="1377"/>
      <c r="O103" s="912"/>
      <c r="P103" s="912">
        <v>1</v>
      </c>
      <c r="Q103" s="912"/>
    </row>
    <row r="104" spans="1:19" s="909" customFormat="1" ht="17.25" customHeight="1" x14ac:dyDescent="0.2">
      <c r="A104" s="1392">
        <v>22</v>
      </c>
      <c r="B104" s="1393">
        <v>10794</v>
      </c>
      <c r="C104" s="1394" t="s">
        <v>69</v>
      </c>
      <c r="D104" s="1420" t="s">
        <v>561</v>
      </c>
      <c r="E104" s="1420" t="s">
        <v>1247</v>
      </c>
      <c r="F104" s="1420"/>
      <c r="G104" s="1396" t="s">
        <v>1267</v>
      </c>
      <c r="H104" s="1393">
        <v>2</v>
      </c>
      <c r="I104" s="1398">
        <f t="shared" si="6"/>
        <v>2250</v>
      </c>
      <c r="J104" s="1420" t="s">
        <v>1559</v>
      </c>
      <c r="K104" s="1398">
        <f t="shared" si="5"/>
        <v>1.8</v>
      </c>
      <c r="L104" s="1448" t="s">
        <v>30</v>
      </c>
      <c r="M104" s="1393"/>
      <c r="N104" s="1400"/>
      <c r="O104" s="912"/>
      <c r="P104" s="912">
        <v>1</v>
      </c>
      <c r="Q104" s="912"/>
    </row>
    <row r="105" spans="1:19" s="909" customFormat="1" ht="17.25" customHeight="1" x14ac:dyDescent="0.2">
      <c r="A105" s="1364">
        <v>23</v>
      </c>
      <c r="B105" s="1365">
        <v>10794</v>
      </c>
      <c r="C105" s="1372" t="s">
        <v>69</v>
      </c>
      <c r="D105" s="1373" t="s">
        <v>562</v>
      </c>
      <c r="E105" s="1373" t="s">
        <v>869</v>
      </c>
      <c r="F105" s="1373"/>
      <c r="G105" s="1367" t="s">
        <v>1267</v>
      </c>
      <c r="H105" s="1365">
        <v>2</v>
      </c>
      <c r="I105" s="1368">
        <f t="shared" si="6"/>
        <v>2250</v>
      </c>
      <c r="J105" s="1373" t="s">
        <v>503</v>
      </c>
      <c r="K105" s="1368">
        <f t="shared" si="5"/>
        <v>1.8</v>
      </c>
      <c r="L105" s="1450" t="s">
        <v>30</v>
      </c>
      <c r="M105" s="1365"/>
      <c r="N105" s="1377"/>
      <c r="O105" s="912"/>
      <c r="P105" s="912">
        <v>1</v>
      </c>
      <c r="Q105" s="912"/>
    </row>
    <row r="106" spans="1:19" s="909" customFormat="1" ht="17.25" customHeight="1" x14ac:dyDescent="0.2">
      <c r="A106" s="1364">
        <v>24</v>
      </c>
      <c r="B106" s="1365">
        <v>10794</v>
      </c>
      <c r="C106" s="1372" t="s">
        <v>69</v>
      </c>
      <c r="D106" s="1374" t="s">
        <v>563</v>
      </c>
      <c r="E106" s="1374" t="s">
        <v>1307</v>
      </c>
      <c r="F106" s="1374"/>
      <c r="G106" s="1367" t="s">
        <v>1267</v>
      </c>
      <c r="H106" s="1365">
        <v>2</v>
      </c>
      <c r="I106" s="1368">
        <f t="shared" si="6"/>
        <v>2250</v>
      </c>
      <c r="J106" s="1377" t="s">
        <v>1560</v>
      </c>
      <c r="K106" s="1368">
        <f t="shared" si="5"/>
        <v>1.8</v>
      </c>
      <c r="L106" s="1450" t="s">
        <v>30</v>
      </c>
      <c r="M106" s="1365"/>
      <c r="N106" s="1453"/>
      <c r="O106" s="917"/>
      <c r="P106" s="912">
        <v>1</v>
      </c>
      <c r="Q106" s="912"/>
      <c r="R106" s="912"/>
      <c r="S106" s="828"/>
    </row>
    <row r="107" spans="1:19" s="909" customFormat="1" ht="17.25" customHeight="1" x14ac:dyDescent="0.2">
      <c r="A107" s="1364">
        <v>25</v>
      </c>
      <c r="B107" s="1365">
        <v>10794</v>
      </c>
      <c r="C107" s="1372" t="s">
        <v>69</v>
      </c>
      <c r="D107" s="1366" t="s">
        <v>507</v>
      </c>
      <c r="E107" s="1366" t="s">
        <v>1308</v>
      </c>
      <c r="F107" s="1366"/>
      <c r="G107" s="1367" t="s">
        <v>1267</v>
      </c>
      <c r="H107" s="1365">
        <v>2</v>
      </c>
      <c r="I107" s="1368">
        <f t="shared" si="6"/>
        <v>2250</v>
      </c>
      <c r="J107" s="1369" t="s">
        <v>398</v>
      </c>
      <c r="K107" s="1368">
        <f t="shared" si="5"/>
        <v>1.8</v>
      </c>
      <c r="L107" s="1450" t="s">
        <v>30</v>
      </c>
      <c r="M107" s="1367"/>
      <c r="N107" s="1377"/>
      <c r="O107" s="912"/>
      <c r="P107" s="912">
        <v>1</v>
      </c>
      <c r="Q107" s="912"/>
    </row>
    <row r="108" spans="1:19" s="909" customFormat="1" ht="17.25" customHeight="1" x14ac:dyDescent="0.2">
      <c r="A108" s="1295">
        <v>26</v>
      </c>
      <c r="B108" s="1410">
        <v>10794</v>
      </c>
      <c r="C108" s="1411" t="s">
        <v>69</v>
      </c>
      <c r="D108" s="1454" t="s">
        <v>508</v>
      </c>
      <c r="E108" s="1454" t="s">
        <v>1309</v>
      </c>
      <c r="F108" s="1454"/>
      <c r="G108" s="1413" t="s">
        <v>1267</v>
      </c>
      <c r="H108" s="1410">
        <v>2</v>
      </c>
      <c r="I108" s="1415">
        <f t="shared" si="6"/>
        <v>2250</v>
      </c>
      <c r="J108" s="1455" t="s">
        <v>1561</v>
      </c>
      <c r="K108" s="1415">
        <f t="shared" si="5"/>
        <v>1.8</v>
      </c>
      <c r="L108" s="1446" t="s">
        <v>30</v>
      </c>
      <c r="M108" s="1413"/>
      <c r="N108" s="1417"/>
      <c r="O108" s="912"/>
      <c r="P108" s="912">
        <v>1</v>
      </c>
      <c r="Q108" s="912"/>
    </row>
    <row r="109" spans="1:19" s="909" customFormat="1" ht="17.25" customHeight="1" x14ac:dyDescent="0.2">
      <c r="A109" s="1364">
        <v>27</v>
      </c>
      <c r="B109" s="1365">
        <v>10794</v>
      </c>
      <c r="C109" s="1372" t="s">
        <v>69</v>
      </c>
      <c r="D109" s="1369" t="s">
        <v>671</v>
      </c>
      <c r="E109" s="1366" t="s">
        <v>1308</v>
      </c>
      <c r="F109" s="1366"/>
      <c r="G109" s="1367" t="s">
        <v>1267</v>
      </c>
      <c r="H109" s="1367">
        <v>2</v>
      </c>
      <c r="I109" s="1368">
        <f>(H109*5*25*3*15000)/1000</f>
        <v>11250</v>
      </c>
      <c r="J109" s="1369" t="s">
        <v>510</v>
      </c>
      <c r="K109" s="1368">
        <f>(H109*5*25*12)/1000</f>
        <v>3</v>
      </c>
      <c r="L109" s="1450" t="s">
        <v>30</v>
      </c>
      <c r="M109" s="1456"/>
      <c r="N109" s="1377"/>
      <c r="O109" s="912"/>
      <c r="P109" s="912">
        <v>1</v>
      </c>
      <c r="Q109" s="912"/>
    </row>
    <row r="110" spans="1:19" s="909" customFormat="1" ht="17.25" customHeight="1" x14ac:dyDescent="0.2">
      <c r="A110" s="1364">
        <v>28</v>
      </c>
      <c r="B110" s="1365">
        <v>10794</v>
      </c>
      <c r="C110" s="1372" t="s">
        <v>69</v>
      </c>
      <c r="D110" s="1369" t="s">
        <v>461</v>
      </c>
      <c r="E110" s="1366" t="s">
        <v>1308</v>
      </c>
      <c r="F110" s="1366"/>
      <c r="G110" s="1367" t="s">
        <v>1267</v>
      </c>
      <c r="H110" s="1367">
        <v>2</v>
      </c>
      <c r="I110" s="1368">
        <f>(H110*5*25*3*15000)/1000</f>
        <v>11250</v>
      </c>
      <c r="J110" s="1369" t="s">
        <v>512</v>
      </c>
      <c r="K110" s="1368">
        <f>(H110*5*25*12)/1000</f>
        <v>3</v>
      </c>
      <c r="L110" s="1450" t="s">
        <v>30</v>
      </c>
      <c r="M110" s="1456"/>
      <c r="N110" s="1377"/>
      <c r="O110" s="912"/>
      <c r="P110" s="912">
        <v>1</v>
      </c>
      <c r="Q110" s="912"/>
    </row>
    <row r="111" spans="1:19" s="909" customFormat="1" ht="17.25" customHeight="1" x14ac:dyDescent="0.2">
      <c r="A111" s="1364">
        <v>29</v>
      </c>
      <c r="B111" s="1365">
        <v>10794</v>
      </c>
      <c r="C111" s="1372" t="s">
        <v>69</v>
      </c>
      <c r="D111" s="1369" t="s">
        <v>672</v>
      </c>
      <c r="E111" s="1366" t="s">
        <v>1308</v>
      </c>
      <c r="F111" s="1366"/>
      <c r="G111" s="1367" t="s">
        <v>1267</v>
      </c>
      <c r="H111" s="1367">
        <v>2</v>
      </c>
      <c r="I111" s="1368">
        <f>(H111*5*25*3*15000)/1000</f>
        <v>11250</v>
      </c>
      <c r="J111" s="1369" t="s">
        <v>593</v>
      </c>
      <c r="K111" s="1368">
        <f>(H111*5*25*12)/1000</f>
        <v>3</v>
      </c>
      <c r="L111" s="1450" t="s">
        <v>30</v>
      </c>
      <c r="M111" s="1365"/>
      <c r="N111" s="1377"/>
      <c r="O111" s="912"/>
      <c r="P111" s="912">
        <v>1</v>
      </c>
      <c r="Q111" s="912"/>
    </row>
    <row r="112" spans="1:19" s="909" customFormat="1" ht="17.25" customHeight="1" x14ac:dyDescent="0.2">
      <c r="A112" s="1295">
        <v>30</v>
      </c>
      <c r="B112" s="1410">
        <v>10794</v>
      </c>
      <c r="C112" s="1411" t="s">
        <v>69</v>
      </c>
      <c r="D112" s="1455" t="s">
        <v>673</v>
      </c>
      <c r="E112" s="1454" t="s">
        <v>1308</v>
      </c>
      <c r="F112" s="1454"/>
      <c r="G112" s="1413" t="s">
        <v>1267</v>
      </c>
      <c r="H112" s="1413">
        <v>2</v>
      </c>
      <c r="I112" s="1415">
        <f>(H112*3*25*3*10000)/1000</f>
        <v>4500</v>
      </c>
      <c r="J112" s="1455" t="s">
        <v>1562</v>
      </c>
      <c r="K112" s="1415">
        <f>(H112*5*25*12)/1000</f>
        <v>3</v>
      </c>
      <c r="L112" s="1446" t="s">
        <v>30</v>
      </c>
      <c r="M112" s="1457"/>
      <c r="N112" s="1417"/>
      <c r="O112" s="912"/>
      <c r="P112" s="912">
        <v>1</v>
      </c>
      <c r="Q112" s="912"/>
    </row>
    <row r="113" spans="1:17" s="909" customFormat="1" ht="17.25" customHeight="1" x14ac:dyDescent="0.2">
      <c r="A113" s="1295">
        <v>31</v>
      </c>
      <c r="B113" s="1410">
        <v>10794</v>
      </c>
      <c r="C113" s="1411" t="s">
        <v>69</v>
      </c>
      <c r="D113" s="1455" t="s">
        <v>674</v>
      </c>
      <c r="E113" s="1455"/>
      <c r="F113" s="1455"/>
      <c r="G113" s="1413" t="s">
        <v>1267</v>
      </c>
      <c r="H113" s="1413">
        <v>3</v>
      </c>
      <c r="I113" s="1415">
        <f>(H113*5*25*3*10000)/1000</f>
        <v>11250</v>
      </c>
      <c r="J113" s="1455" t="s">
        <v>1563</v>
      </c>
      <c r="K113" s="1415">
        <f>(H113*10*25*12)/1000</f>
        <v>9</v>
      </c>
      <c r="L113" s="1446" t="s">
        <v>30</v>
      </c>
      <c r="M113" s="1457"/>
      <c r="N113" s="1417"/>
      <c r="O113" s="912"/>
      <c r="P113" s="912">
        <v>1</v>
      </c>
      <c r="Q113" s="912"/>
    </row>
    <row r="114" spans="1:17" s="909" customFormat="1" ht="17.25" customHeight="1" x14ac:dyDescent="0.2">
      <c r="A114" s="1364">
        <v>32</v>
      </c>
      <c r="B114" s="1365">
        <v>10794</v>
      </c>
      <c r="C114" s="1372" t="s">
        <v>69</v>
      </c>
      <c r="D114" s="1377" t="s">
        <v>675</v>
      </c>
      <c r="E114" s="1377" t="s">
        <v>1084</v>
      </c>
      <c r="F114" s="1377"/>
      <c r="G114" s="1367" t="s">
        <v>1267</v>
      </c>
      <c r="H114" s="1365">
        <v>7</v>
      </c>
      <c r="I114" s="1368">
        <f>(H114*5*25*3*15000)/1000</f>
        <v>39375</v>
      </c>
      <c r="J114" s="1377" t="s">
        <v>567</v>
      </c>
      <c r="K114" s="1368">
        <f>(H114*10*25*12)/1000</f>
        <v>21</v>
      </c>
      <c r="L114" s="1450" t="s">
        <v>30</v>
      </c>
      <c r="M114" s="1365"/>
      <c r="N114" s="1377"/>
      <c r="O114" s="912"/>
      <c r="P114" s="912">
        <v>1</v>
      </c>
      <c r="Q114" s="912"/>
    </row>
    <row r="115" spans="1:17" s="909" customFormat="1" ht="17.25" customHeight="1" x14ac:dyDescent="0.2">
      <c r="A115" s="1364">
        <v>33</v>
      </c>
      <c r="B115" s="1365">
        <v>10794</v>
      </c>
      <c r="C115" s="1377" t="s">
        <v>760</v>
      </c>
      <c r="D115" s="1377" t="s">
        <v>760</v>
      </c>
      <c r="E115" s="1377" t="s">
        <v>713</v>
      </c>
      <c r="F115" s="1377"/>
      <c r="G115" s="1365" t="s">
        <v>1267</v>
      </c>
      <c r="H115" s="1365">
        <v>2</v>
      </c>
      <c r="I115" s="1368">
        <f t="shared" ref="I115:I127" si="7">(H115*5*25*3*10000)/1000</f>
        <v>7500</v>
      </c>
      <c r="J115" s="1377" t="s">
        <v>515</v>
      </c>
      <c r="K115" s="1368">
        <f t="shared" ref="K115:K127" si="8">(H115*5*25*12)/1000</f>
        <v>3</v>
      </c>
      <c r="L115" s="1450" t="s">
        <v>30</v>
      </c>
      <c r="M115" s="1365"/>
      <c r="N115" s="1377"/>
      <c r="O115" s="912"/>
      <c r="P115" s="912">
        <v>1</v>
      </c>
      <c r="Q115" s="912"/>
    </row>
    <row r="116" spans="1:17" s="909" customFormat="1" ht="17.25" customHeight="1" x14ac:dyDescent="0.2">
      <c r="A116" s="1295">
        <v>34</v>
      </c>
      <c r="B116" s="1410">
        <v>10794</v>
      </c>
      <c r="C116" s="1417" t="s">
        <v>462</v>
      </c>
      <c r="D116" s="1417" t="s">
        <v>761</v>
      </c>
      <c r="E116" s="1417" t="s">
        <v>713</v>
      </c>
      <c r="F116" s="1417"/>
      <c r="G116" s="1410" t="s">
        <v>1269</v>
      </c>
      <c r="H116" s="1410">
        <v>3</v>
      </c>
      <c r="I116" s="1415">
        <f t="shared" si="7"/>
        <v>11250</v>
      </c>
      <c r="J116" s="1417" t="s">
        <v>764</v>
      </c>
      <c r="K116" s="1415">
        <f t="shared" si="8"/>
        <v>4.5</v>
      </c>
      <c r="L116" s="1446" t="s">
        <v>30</v>
      </c>
      <c r="M116" s="1410"/>
      <c r="N116" s="1417"/>
      <c r="O116" s="912"/>
      <c r="P116" s="912">
        <v>1</v>
      </c>
      <c r="Q116" s="912"/>
    </row>
    <row r="117" spans="1:17" s="909" customFormat="1" ht="17.25" customHeight="1" x14ac:dyDescent="0.2">
      <c r="A117" s="1295"/>
      <c r="B117" s="1410"/>
      <c r="C117" s="1417"/>
      <c r="D117" s="1417" t="s">
        <v>762</v>
      </c>
      <c r="E117" s="1417" t="s">
        <v>781</v>
      </c>
      <c r="F117" s="1417"/>
      <c r="G117" s="1410"/>
      <c r="H117" s="1410"/>
      <c r="I117" s="1415"/>
      <c r="J117" s="1417" t="s">
        <v>765</v>
      </c>
      <c r="K117" s="1415"/>
      <c r="L117" s="1446"/>
      <c r="M117" s="1410"/>
      <c r="N117" s="1417"/>
      <c r="O117" s="912"/>
      <c r="P117" s="912"/>
      <c r="Q117" s="912"/>
    </row>
    <row r="118" spans="1:17" s="909" customFormat="1" ht="17.25" customHeight="1" x14ac:dyDescent="0.2">
      <c r="A118" s="1364"/>
      <c r="B118" s="1365"/>
      <c r="C118" s="1377"/>
      <c r="D118" s="1377" t="s">
        <v>763</v>
      </c>
      <c r="E118" s="1377" t="s">
        <v>782</v>
      </c>
      <c r="F118" s="1377"/>
      <c r="G118" s="1365"/>
      <c r="H118" s="1365"/>
      <c r="I118" s="1368"/>
      <c r="J118" s="1377" t="s">
        <v>766</v>
      </c>
      <c r="K118" s="1368"/>
      <c r="L118" s="1450"/>
      <c r="M118" s="1365"/>
      <c r="N118" s="1377"/>
      <c r="O118" s="912"/>
      <c r="P118" s="912"/>
      <c r="Q118" s="912"/>
    </row>
    <row r="119" spans="1:17" s="909" customFormat="1" ht="17.25" customHeight="1" x14ac:dyDescent="0.2">
      <c r="A119" s="1364">
        <v>35</v>
      </c>
      <c r="B119" s="1365">
        <v>10794</v>
      </c>
      <c r="C119" s="1377" t="s">
        <v>774</v>
      </c>
      <c r="D119" s="1377" t="s">
        <v>771</v>
      </c>
      <c r="E119" s="1377" t="s">
        <v>778</v>
      </c>
      <c r="F119" s="1377"/>
      <c r="G119" s="1365" t="s">
        <v>1269</v>
      </c>
      <c r="H119" s="1365">
        <v>3</v>
      </c>
      <c r="I119" s="1368">
        <f t="shared" si="7"/>
        <v>11250</v>
      </c>
      <c r="J119" s="1377" t="s">
        <v>767</v>
      </c>
      <c r="K119" s="1368">
        <f t="shared" si="8"/>
        <v>4.5</v>
      </c>
      <c r="L119" s="1450" t="s">
        <v>30</v>
      </c>
      <c r="M119" s="1365"/>
      <c r="N119" s="1377" t="s">
        <v>768</v>
      </c>
      <c r="O119" s="912"/>
      <c r="P119" s="912">
        <v>1</v>
      </c>
      <c r="Q119" s="912"/>
    </row>
    <row r="120" spans="1:17" s="909" customFormat="1" ht="17.25" customHeight="1" x14ac:dyDescent="0.2">
      <c r="A120" s="1364"/>
      <c r="B120" s="1365"/>
      <c r="C120" s="1377"/>
      <c r="D120" s="1377" t="s">
        <v>772</v>
      </c>
      <c r="E120" s="1377" t="s">
        <v>779</v>
      </c>
      <c r="F120" s="1377"/>
      <c r="G120" s="1365"/>
      <c r="H120" s="1365"/>
      <c r="I120" s="1368"/>
      <c r="J120" s="1377" t="s">
        <v>769</v>
      </c>
      <c r="K120" s="1368"/>
      <c r="L120" s="1450"/>
      <c r="M120" s="1365"/>
      <c r="N120" s="1377"/>
      <c r="O120" s="912"/>
      <c r="P120" s="912"/>
      <c r="Q120" s="912"/>
    </row>
    <row r="121" spans="1:17" s="909" customFormat="1" ht="17.25" customHeight="1" x14ac:dyDescent="0.2">
      <c r="A121" s="1392"/>
      <c r="B121" s="1393"/>
      <c r="C121" s="1400"/>
      <c r="D121" s="1400" t="s">
        <v>773</v>
      </c>
      <c r="E121" s="1400" t="s">
        <v>778</v>
      </c>
      <c r="F121" s="1400"/>
      <c r="G121" s="1393"/>
      <c r="H121" s="1393"/>
      <c r="I121" s="1398"/>
      <c r="J121" s="1400" t="s">
        <v>770</v>
      </c>
      <c r="K121" s="1398"/>
      <c r="L121" s="1448"/>
      <c r="M121" s="1393"/>
      <c r="N121" s="1400"/>
      <c r="O121" s="912"/>
      <c r="P121" s="912"/>
      <c r="Q121" s="912"/>
    </row>
    <row r="122" spans="1:17" s="909" customFormat="1" ht="17.25" customHeight="1" x14ac:dyDescent="0.2">
      <c r="A122" s="1295">
        <v>36</v>
      </c>
      <c r="B122" s="1410">
        <v>10794</v>
      </c>
      <c r="C122" s="1417" t="s">
        <v>783</v>
      </c>
      <c r="D122" s="1417" t="s">
        <v>775</v>
      </c>
      <c r="E122" s="1417" t="s">
        <v>780</v>
      </c>
      <c r="F122" s="1417"/>
      <c r="G122" s="1410" t="s">
        <v>1269</v>
      </c>
      <c r="H122" s="1410">
        <v>3</v>
      </c>
      <c r="I122" s="1415">
        <f t="shared" si="7"/>
        <v>11250</v>
      </c>
      <c r="J122" s="1417" t="s">
        <v>1564</v>
      </c>
      <c r="K122" s="1415">
        <f t="shared" si="8"/>
        <v>4.5</v>
      </c>
      <c r="L122" s="1446" t="s">
        <v>30</v>
      </c>
      <c r="M122" s="1410"/>
      <c r="N122" s="1417"/>
      <c r="O122" s="912"/>
      <c r="P122" s="912">
        <v>1</v>
      </c>
      <c r="Q122" s="912"/>
    </row>
    <row r="123" spans="1:17" s="909" customFormat="1" ht="17.25" customHeight="1" x14ac:dyDescent="0.2">
      <c r="A123" s="1364">
        <v>37</v>
      </c>
      <c r="B123" s="1365">
        <v>10794</v>
      </c>
      <c r="C123" s="1377" t="s">
        <v>789</v>
      </c>
      <c r="D123" s="1377" t="s">
        <v>789</v>
      </c>
      <c r="E123" s="1377" t="s">
        <v>782</v>
      </c>
      <c r="F123" s="1377"/>
      <c r="G123" s="1365" t="s">
        <v>1267</v>
      </c>
      <c r="H123" s="1365">
        <v>2</v>
      </c>
      <c r="I123" s="1368">
        <f t="shared" si="7"/>
        <v>7500</v>
      </c>
      <c r="J123" s="1377" t="s">
        <v>504</v>
      </c>
      <c r="K123" s="1368">
        <f t="shared" si="8"/>
        <v>3</v>
      </c>
      <c r="L123" s="1450" t="s">
        <v>30</v>
      </c>
      <c r="M123" s="1365"/>
      <c r="N123" s="1377" t="s">
        <v>785</v>
      </c>
      <c r="O123" s="912"/>
      <c r="P123" s="912">
        <v>1</v>
      </c>
      <c r="Q123" s="912"/>
    </row>
    <row r="124" spans="1:17" s="909" customFormat="1" ht="17.25" customHeight="1" x14ac:dyDescent="0.2">
      <c r="A124" s="1364">
        <v>38</v>
      </c>
      <c r="B124" s="1365">
        <v>10794</v>
      </c>
      <c r="C124" s="1377" t="s">
        <v>786</v>
      </c>
      <c r="D124" s="1377" t="s">
        <v>787</v>
      </c>
      <c r="E124" s="1377" t="s">
        <v>778</v>
      </c>
      <c r="F124" s="1377"/>
      <c r="G124" s="1365" t="s">
        <v>1267</v>
      </c>
      <c r="H124" s="1365">
        <v>2</v>
      </c>
      <c r="I124" s="1368">
        <f t="shared" si="7"/>
        <v>7500</v>
      </c>
      <c r="J124" s="1377" t="s">
        <v>732</v>
      </c>
      <c r="K124" s="1368">
        <f t="shared" si="8"/>
        <v>3</v>
      </c>
      <c r="L124" s="1450" t="s">
        <v>30</v>
      </c>
      <c r="M124" s="1365"/>
      <c r="N124" s="1377"/>
      <c r="O124" s="912"/>
      <c r="P124" s="912">
        <v>1</v>
      </c>
      <c r="Q124" s="912"/>
    </row>
    <row r="125" spans="1:17" s="909" customFormat="1" ht="17.25" customHeight="1" x14ac:dyDescent="0.2">
      <c r="A125" s="1364">
        <v>39</v>
      </c>
      <c r="B125" s="1365">
        <v>10794</v>
      </c>
      <c r="C125" s="1377" t="s">
        <v>793</v>
      </c>
      <c r="D125" s="1377" t="s">
        <v>793</v>
      </c>
      <c r="E125" s="1377" t="s">
        <v>798</v>
      </c>
      <c r="F125" s="1377"/>
      <c r="G125" s="1365" t="s">
        <v>1267</v>
      </c>
      <c r="H125" s="1365">
        <v>2</v>
      </c>
      <c r="I125" s="1368">
        <f t="shared" si="7"/>
        <v>7500</v>
      </c>
      <c r="J125" s="1377" t="s">
        <v>792</v>
      </c>
      <c r="K125" s="1368">
        <f t="shared" si="8"/>
        <v>3</v>
      </c>
      <c r="L125" s="1450" t="s">
        <v>30</v>
      </c>
      <c r="M125" s="1365"/>
      <c r="N125" s="1377"/>
      <c r="O125" s="912"/>
      <c r="P125" s="912">
        <v>1</v>
      </c>
      <c r="Q125" s="912"/>
    </row>
    <row r="126" spans="1:17" s="909" customFormat="1" ht="17.25" customHeight="1" x14ac:dyDescent="0.2">
      <c r="A126" s="1364">
        <v>40</v>
      </c>
      <c r="B126" s="1365">
        <v>10794</v>
      </c>
      <c r="C126" s="1377" t="s">
        <v>675</v>
      </c>
      <c r="D126" s="1377" t="s">
        <v>675</v>
      </c>
      <c r="E126" s="1377" t="s">
        <v>797</v>
      </c>
      <c r="F126" s="1377"/>
      <c r="G126" s="1365" t="s">
        <v>1267</v>
      </c>
      <c r="H126" s="1365">
        <v>2</v>
      </c>
      <c r="I126" s="1368">
        <f t="shared" si="7"/>
        <v>7500</v>
      </c>
      <c r="J126" s="1377" t="s">
        <v>510</v>
      </c>
      <c r="K126" s="1368">
        <f t="shared" si="8"/>
        <v>3</v>
      </c>
      <c r="L126" s="1450" t="s">
        <v>30</v>
      </c>
      <c r="M126" s="1365"/>
      <c r="N126" s="1377"/>
      <c r="O126" s="912"/>
      <c r="P126" s="912">
        <v>1</v>
      </c>
      <c r="Q126" s="912"/>
    </row>
    <row r="127" spans="1:17" s="909" customFormat="1" ht="33" customHeight="1" x14ac:dyDescent="0.2">
      <c r="A127" s="1295">
        <v>41</v>
      </c>
      <c r="B127" s="1410">
        <v>10794</v>
      </c>
      <c r="C127" s="1417" t="s">
        <v>799</v>
      </c>
      <c r="D127" s="1417" t="s">
        <v>799</v>
      </c>
      <c r="E127" s="1417" t="s">
        <v>796</v>
      </c>
      <c r="F127" s="1417"/>
      <c r="G127" s="1410" t="s">
        <v>1267</v>
      </c>
      <c r="H127" s="1410">
        <v>3</v>
      </c>
      <c r="I127" s="1415">
        <f t="shared" si="7"/>
        <v>11250</v>
      </c>
      <c r="J127" s="1417" t="s">
        <v>1884</v>
      </c>
      <c r="K127" s="1415">
        <f t="shared" si="8"/>
        <v>4.5</v>
      </c>
      <c r="L127" s="1446" t="s">
        <v>30</v>
      </c>
      <c r="M127" s="1410"/>
      <c r="N127" s="1417"/>
      <c r="O127" s="912"/>
      <c r="P127" s="912">
        <v>1</v>
      </c>
      <c r="Q127" s="912"/>
    </row>
    <row r="128" spans="1:17" s="909" customFormat="1" ht="17.25" customHeight="1" x14ac:dyDescent="0.2">
      <c r="A128" s="1392">
        <v>42</v>
      </c>
      <c r="B128" s="1393">
        <v>10794</v>
      </c>
      <c r="C128" s="1400" t="s">
        <v>801</v>
      </c>
      <c r="D128" s="1400" t="s">
        <v>801</v>
      </c>
      <c r="E128" s="1400" t="s">
        <v>802</v>
      </c>
      <c r="F128" s="1400"/>
      <c r="G128" s="1393" t="s">
        <v>1267</v>
      </c>
      <c r="H128" s="1393">
        <v>2</v>
      </c>
      <c r="I128" s="1398">
        <f>(H128*3*25*3*10000)/1000</f>
        <v>4500</v>
      </c>
      <c r="J128" s="1400" t="s">
        <v>800</v>
      </c>
      <c r="K128" s="1398">
        <f>(H128*3*25*12)/1000</f>
        <v>1.8</v>
      </c>
      <c r="L128" s="1448" t="s">
        <v>30</v>
      </c>
      <c r="M128" s="1393"/>
      <c r="N128" s="1400"/>
      <c r="O128" s="912"/>
      <c r="P128" s="912">
        <v>1</v>
      </c>
      <c r="Q128" s="912"/>
    </row>
    <row r="129" spans="1:17" s="909" customFormat="1" ht="17.25" customHeight="1" x14ac:dyDescent="0.2">
      <c r="A129" s="1295">
        <v>43</v>
      </c>
      <c r="B129" s="1410">
        <v>10794</v>
      </c>
      <c r="C129" s="1417" t="s">
        <v>809</v>
      </c>
      <c r="D129" s="1417" t="s">
        <v>809</v>
      </c>
      <c r="E129" s="1417" t="s">
        <v>810</v>
      </c>
      <c r="F129" s="1417"/>
      <c r="G129" s="1410" t="s">
        <v>1267</v>
      </c>
      <c r="H129" s="1410">
        <v>2</v>
      </c>
      <c r="I129" s="1415">
        <f t="shared" ref="I129:I135" si="9">(H129*3*25*3*10000)/1000</f>
        <v>4500</v>
      </c>
      <c r="J129" s="1417" t="s">
        <v>808</v>
      </c>
      <c r="K129" s="1415">
        <f t="shared" ref="K129:K135" si="10">(H129*3*25*12)/1000</f>
        <v>1.8</v>
      </c>
      <c r="L129" s="1446" t="s">
        <v>30</v>
      </c>
      <c r="M129" s="1410"/>
      <c r="N129" s="1417"/>
      <c r="O129" s="912"/>
      <c r="P129" s="912">
        <v>1</v>
      </c>
      <c r="Q129" s="912"/>
    </row>
    <row r="130" spans="1:17" s="909" customFormat="1" ht="17.25" customHeight="1" x14ac:dyDescent="0.2">
      <c r="A130" s="1364">
        <v>44</v>
      </c>
      <c r="B130" s="1365">
        <v>10794</v>
      </c>
      <c r="C130" s="1372" t="s">
        <v>69</v>
      </c>
      <c r="D130" s="1377" t="s">
        <v>359</v>
      </c>
      <c r="E130" s="1377" t="s">
        <v>713</v>
      </c>
      <c r="F130" s="1377"/>
      <c r="G130" s="1365" t="s">
        <v>1267</v>
      </c>
      <c r="H130" s="1365">
        <v>2</v>
      </c>
      <c r="I130" s="1368">
        <f t="shared" si="9"/>
        <v>4500</v>
      </c>
      <c r="J130" s="1377" t="s">
        <v>504</v>
      </c>
      <c r="K130" s="1368">
        <f t="shared" si="10"/>
        <v>1.8</v>
      </c>
      <c r="L130" s="1450" t="s">
        <v>30</v>
      </c>
      <c r="M130" s="1365"/>
      <c r="N130" s="1377"/>
      <c r="O130" s="912"/>
      <c r="P130" s="912">
        <v>1</v>
      </c>
      <c r="Q130" s="912"/>
    </row>
    <row r="131" spans="1:17" s="909" customFormat="1" ht="17.25" customHeight="1" x14ac:dyDescent="0.2">
      <c r="A131" s="1364">
        <v>45</v>
      </c>
      <c r="B131" s="1365">
        <v>10794</v>
      </c>
      <c r="C131" s="1372" t="s">
        <v>69</v>
      </c>
      <c r="D131" s="1377" t="s">
        <v>811</v>
      </c>
      <c r="E131" s="1377" t="s">
        <v>713</v>
      </c>
      <c r="F131" s="1377"/>
      <c r="G131" s="1365" t="s">
        <v>1267</v>
      </c>
      <c r="H131" s="1365">
        <v>2</v>
      </c>
      <c r="I131" s="1368">
        <f t="shared" si="9"/>
        <v>4500</v>
      </c>
      <c r="J131" s="1377" t="s">
        <v>746</v>
      </c>
      <c r="K131" s="1368">
        <f t="shared" si="10"/>
        <v>1.8</v>
      </c>
      <c r="L131" s="1450" t="s">
        <v>30</v>
      </c>
      <c r="M131" s="1365"/>
      <c r="N131" s="1377"/>
      <c r="O131" s="912"/>
      <c r="P131" s="912">
        <v>1</v>
      </c>
      <c r="Q131" s="912"/>
    </row>
    <row r="132" spans="1:17" s="909" customFormat="1" ht="17.25" customHeight="1" x14ac:dyDescent="0.2">
      <c r="A132" s="1295">
        <v>46</v>
      </c>
      <c r="B132" s="1410">
        <v>10794</v>
      </c>
      <c r="C132" s="1411" t="s">
        <v>69</v>
      </c>
      <c r="D132" s="1417" t="s">
        <v>812</v>
      </c>
      <c r="E132" s="1417" t="s">
        <v>810</v>
      </c>
      <c r="F132" s="1417"/>
      <c r="G132" s="1410" t="s">
        <v>1267</v>
      </c>
      <c r="H132" s="1410">
        <v>2</v>
      </c>
      <c r="I132" s="1415">
        <f t="shared" si="9"/>
        <v>4500</v>
      </c>
      <c r="J132" s="1417" t="s">
        <v>503</v>
      </c>
      <c r="K132" s="1415">
        <f t="shared" si="10"/>
        <v>1.8</v>
      </c>
      <c r="L132" s="1446" t="s">
        <v>30</v>
      </c>
      <c r="M132" s="1410"/>
      <c r="N132" s="1417"/>
      <c r="O132" s="912"/>
      <c r="P132" s="912">
        <v>1</v>
      </c>
      <c r="Q132" s="912"/>
    </row>
    <row r="133" spans="1:17" s="909" customFormat="1" ht="17.25" customHeight="1" x14ac:dyDescent="0.2">
      <c r="A133" s="1364">
        <v>47</v>
      </c>
      <c r="B133" s="1365">
        <v>10794</v>
      </c>
      <c r="C133" s="1372" t="s">
        <v>69</v>
      </c>
      <c r="D133" s="1377" t="s">
        <v>817</v>
      </c>
      <c r="E133" s="1377" t="s">
        <v>816</v>
      </c>
      <c r="F133" s="1377"/>
      <c r="G133" s="1365" t="s">
        <v>1267</v>
      </c>
      <c r="H133" s="1365">
        <v>2</v>
      </c>
      <c r="I133" s="1368">
        <f t="shared" si="9"/>
        <v>4500</v>
      </c>
      <c r="J133" s="1377" t="s">
        <v>813</v>
      </c>
      <c r="K133" s="1368">
        <f t="shared" si="10"/>
        <v>1.8</v>
      </c>
      <c r="L133" s="1450" t="s">
        <v>30</v>
      </c>
      <c r="M133" s="1365"/>
      <c r="N133" s="1377"/>
      <c r="O133" s="912"/>
      <c r="P133" s="912">
        <v>1</v>
      </c>
      <c r="Q133" s="912"/>
    </row>
    <row r="134" spans="1:17" s="909" customFormat="1" ht="17.25" customHeight="1" x14ac:dyDescent="0.2">
      <c r="A134" s="1364">
        <v>48</v>
      </c>
      <c r="B134" s="1365">
        <v>10794</v>
      </c>
      <c r="C134" s="1372" t="s">
        <v>69</v>
      </c>
      <c r="D134" s="1377" t="s">
        <v>818</v>
      </c>
      <c r="E134" s="1377" t="s">
        <v>816</v>
      </c>
      <c r="F134" s="1377"/>
      <c r="G134" s="1365" t="s">
        <v>1267</v>
      </c>
      <c r="H134" s="1365">
        <v>2</v>
      </c>
      <c r="I134" s="1368">
        <f t="shared" si="9"/>
        <v>4500</v>
      </c>
      <c r="J134" s="1377" t="s">
        <v>504</v>
      </c>
      <c r="K134" s="1368">
        <f t="shared" si="10"/>
        <v>1.8</v>
      </c>
      <c r="L134" s="1450" t="s">
        <v>30</v>
      </c>
      <c r="M134" s="1365"/>
      <c r="N134" s="1377"/>
      <c r="O134" s="912"/>
      <c r="P134" s="912">
        <v>1</v>
      </c>
      <c r="Q134" s="912"/>
    </row>
    <row r="135" spans="1:17" s="909" customFormat="1" ht="33" customHeight="1" x14ac:dyDescent="0.2">
      <c r="A135" s="1364">
        <v>49</v>
      </c>
      <c r="B135" s="1365">
        <v>10794</v>
      </c>
      <c r="C135" s="1372" t="s">
        <v>69</v>
      </c>
      <c r="D135" s="1377" t="s">
        <v>819</v>
      </c>
      <c r="E135" s="1377" t="s">
        <v>815</v>
      </c>
      <c r="F135" s="1377"/>
      <c r="G135" s="1365" t="s">
        <v>1267</v>
      </c>
      <c r="H135" s="1365">
        <v>2</v>
      </c>
      <c r="I135" s="1368">
        <f t="shared" si="9"/>
        <v>4500</v>
      </c>
      <c r="J135" s="1377" t="s">
        <v>1885</v>
      </c>
      <c r="K135" s="1368">
        <f t="shared" si="10"/>
        <v>1.8</v>
      </c>
      <c r="L135" s="1450" t="s">
        <v>30</v>
      </c>
      <c r="M135" s="1365"/>
      <c r="N135" s="1377"/>
      <c r="O135" s="912"/>
      <c r="P135" s="912">
        <v>1</v>
      </c>
      <c r="Q135" s="912"/>
    </row>
    <row r="136" spans="1:17" s="909" customFormat="1" ht="17.25" customHeight="1" x14ac:dyDescent="0.2">
      <c r="A136" s="1392"/>
      <c r="B136" s="1393"/>
      <c r="C136" s="1400"/>
      <c r="D136" s="1400"/>
      <c r="E136" s="1400"/>
      <c r="F136" s="1400"/>
      <c r="G136" s="1393"/>
      <c r="H136" s="1393"/>
      <c r="I136" s="1458"/>
      <c r="J136" s="1400"/>
      <c r="K136" s="1458"/>
      <c r="L136" s="1393"/>
      <c r="M136" s="1393"/>
      <c r="N136" s="1400"/>
      <c r="O136" s="912"/>
      <c r="P136" s="912"/>
      <c r="Q136" s="912"/>
    </row>
    <row r="137" spans="1:17" s="908" customFormat="1" ht="17.25" customHeight="1" x14ac:dyDescent="0.2">
      <c r="A137" s="1459"/>
      <c r="B137" s="1425">
        <v>11</v>
      </c>
      <c r="C137" s="1426" t="s">
        <v>414</v>
      </c>
      <c r="D137" s="1432"/>
      <c r="E137" s="1432"/>
      <c r="F137" s="1432"/>
      <c r="G137" s="1425"/>
      <c r="H137" s="1460">
        <f>H138</f>
        <v>13</v>
      </c>
      <c r="I137" s="1461">
        <f>I138</f>
        <v>2000</v>
      </c>
      <c r="J137" s="1432"/>
      <c r="K137" s="1461"/>
      <c r="L137" s="1425"/>
      <c r="M137" s="1425"/>
      <c r="N137" s="1432"/>
      <c r="O137" s="918"/>
      <c r="P137" s="918"/>
      <c r="Q137" s="918">
        <f>P138</f>
        <v>6</v>
      </c>
    </row>
    <row r="138" spans="1:17" s="909" customFormat="1" ht="17.25" customHeight="1" x14ac:dyDescent="0.2">
      <c r="A138" s="1364"/>
      <c r="B138" s="1358">
        <v>11090</v>
      </c>
      <c r="C138" s="1359" t="s">
        <v>1099</v>
      </c>
      <c r="D138" s="1377"/>
      <c r="E138" s="1377"/>
      <c r="F138" s="1377"/>
      <c r="G138" s="1365"/>
      <c r="H138" s="1358">
        <f>SUM(H139:H144)</f>
        <v>13</v>
      </c>
      <c r="I138" s="1361">
        <f>SUM(I139:I144)</f>
        <v>2000</v>
      </c>
      <c r="J138" s="1377"/>
      <c r="K138" s="1378"/>
      <c r="L138" s="1365"/>
      <c r="M138" s="1365"/>
      <c r="N138" s="1377"/>
      <c r="O138" s="912"/>
      <c r="P138" s="1605">
        <f>SUM(O139:P144)</f>
        <v>6</v>
      </c>
      <c r="Q138" s="912"/>
    </row>
    <row r="139" spans="1:17" s="909" customFormat="1" ht="17.25" customHeight="1" x14ac:dyDescent="0.2">
      <c r="A139" s="1364">
        <v>1</v>
      </c>
      <c r="B139" s="1365">
        <v>11090</v>
      </c>
      <c r="C139" s="1372" t="s">
        <v>69</v>
      </c>
      <c r="D139" s="1377" t="s">
        <v>1100</v>
      </c>
      <c r="E139" s="1377" t="s">
        <v>1219</v>
      </c>
      <c r="F139" s="1377"/>
      <c r="G139" s="1365" t="s">
        <v>1267</v>
      </c>
      <c r="H139" s="1365">
        <v>2</v>
      </c>
      <c r="I139" s="1423">
        <v>2000</v>
      </c>
      <c r="J139" s="1377" t="s">
        <v>1101</v>
      </c>
      <c r="K139" s="1372" t="s">
        <v>69</v>
      </c>
      <c r="L139" s="1372" t="s">
        <v>69</v>
      </c>
      <c r="M139" s="1365"/>
      <c r="N139" s="1377"/>
      <c r="O139" s="912"/>
      <c r="P139" s="912">
        <v>1</v>
      </c>
      <c r="Q139" s="912"/>
    </row>
    <row r="140" spans="1:17" s="909" customFormat="1" ht="17.25" customHeight="1" x14ac:dyDescent="0.2">
      <c r="A140" s="1295">
        <v>2</v>
      </c>
      <c r="B140" s="1410">
        <v>11090</v>
      </c>
      <c r="C140" s="1411" t="s">
        <v>69</v>
      </c>
      <c r="D140" s="1417" t="s">
        <v>801</v>
      </c>
      <c r="E140" s="1417" t="s">
        <v>1201</v>
      </c>
      <c r="F140" s="1417"/>
      <c r="G140" s="1410" t="s">
        <v>1267</v>
      </c>
      <c r="H140" s="1410">
        <v>3</v>
      </c>
      <c r="I140" s="1415" t="s">
        <v>69</v>
      </c>
      <c r="J140" s="1417" t="s">
        <v>1575</v>
      </c>
      <c r="K140" s="1411" t="s">
        <v>69</v>
      </c>
      <c r="L140" s="1411" t="s">
        <v>69</v>
      </c>
      <c r="M140" s="1410"/>
      <c r="N140" s="1417"/>
      <c r="O140" s="912"/>
      <c r="P140" s="912">
        <v>1</v>
      </c>
      <c r="Q140" s="912"/>
    </row>
    <row r="141" spans="1:17" s="909" customFormat="1" ht="17.25" customHeight="1" x14ac:dyDescent="0.2">
      <c r="A141" s="1383">
        <v>3</v>
      </c>
      <c r="B141" s="1384">
        <v>11090</v>
      </c>
      <c r="C141" s="1385" t="s">
        <v>69</v>
      </c>
      <c r="D141" s="1391" t="s">
        <v>1203</v>
      </c>
      <c r="E141" s="1391" t="s">
        <v>1202</v>
      </c>
      <c r="F141" s="1391"/>
      <c r="G141" s="1384" t="s">
        <v>1267</v>
      </c>
      <c r="H141" s="1384">
        <v>2</v>
      </c>
      <c r="I141" s="1389" t="s">
        <v>69</v>
      </c>
      <c r="J141" s="1391" t="s">
        <v>1200</v>
      </c>
      <c r="K141" s="1385" t="s">
        <v>69</v>
      </c>
      <c r="L141" s="1385" t="s">
        <v>69</v>
      </c>
      <c r="M141" s="1384"/>
      <c r="N141" s="1391"/>
      <c r="O141" s="912"/>
      <c r="P141" s="912">
        <v>1</v>
      </c>
      <c r="Q141" s="912"/>
    </row>
    <row r="142" spans="1:17" s="909" customFormat="1" ht="17.25" customHeight="1" x14ac:dyDescent="0.2">
      <c r="A142" s="1364">
        <v>4</v>
      </c>
      <c r="B142" s="1365">
        <v>11090</v>
      </c>
      <c r="C142" s="1372" t="s">
        <v>69</v>
      </c>
      <c r="D142" s="1377" t="s">
        <v>1212</v>
      </c>
      <c r="E142" s="1377" t="s">
        <v>713</v>
      </c>
      <c r="F142" s="1377"/>
      <c r="G142" s="1365" t="s">
        <v>1267</v>
      </c>
      <c r="H142" s="1365">
        <v>2</v>
      </c>
      <c r="I142" s="1368" t="s">
        <v>69</v>
      </c>
      <c r="J142" s="1377" t="s">
        <v>1209</v>
      </c>
      <c r="K142" s="1372" t="s">
        <v>69</v>
      </c>
      <c r="L142" s="1372" t="s">
        <v>69</v>
      </c>
      <c r="M142" s="1365"/>
      <c r="N142" s="1377"/>
      <c r="O142" s="912"/>
      <c r="P142" s="912">
        <v>1</v>
      </c>
      <c r="Q142" s="912"/>
    </row>
    <row r="143" spans="1:17" s="909" customFormat="1" ht="17.25" customHeight="1" x14ac:dyDescent="0.2">
      <c r="A143" s="1364">
        <v>5</v>
      </c>
      <c r="B143" s="1365">
        <v>11090</v>
      </c>
      <c r="C143" s="1372" t="s">
        <v>69</v>
      </c>
      <c r="D143" s="1377" t="s">
        <v>1213</v>
      </c>
      <c r="E143" s="1377" t="s">
        <v>780</v>
      </c>
      <c r="F143" s="1377"/>
      <c r="G143" s="1365" t="s">
        <v>1267</v>
      </c>
      <c r="H143" s="1365">
        <v>2</v>
      </c>
      <c r="I143" s="1368" t="s">
        <v>69</v>
      </c>
      <c r="J143" s="1377" t="s">
        <v>1211</v>
      </c>
      <c r="K143" s="1372" t="s">
        <v>69</v>
      </c>
      <c r="L143" s="1372" t="s">
        <v>69</v>
      </c>
      <c r="M143" s="1365"/>
      <c r="N143" s="1377"/>
      <c r="O143" s="912"/>
      <c r="P143" s="912">
        <v>1</v>
      </c>
      <c r="Q143" s="912"/>
    </row>
    <row r="144" spans="1:17" s="909" customFormat="1" ht="17.25" customHeight="1" x14ac:dyDescent="0.2">
      <c r="A144" s="1364">
        <v>6</v>
      </c>
      <c r="B144" s="1365">
        <v>11090</v>
      </c>
      <c r="C144" s="1372" t="s">
        <v>69</v>
      </c>
      <c r="D144" s="1377" t="s">
        <v>1215</v>
      </c>
      <c r="E144" s="1377" t="s">
        <v>1196</v>
      </c>
      <c r="F144" s="1377"/>
      <c r="G144" s="1365" t="s">
        <v>1267</v>
      </c>
      <c r="H144" s="1365">
        <v>2</v>
      </c>
      <c r="I144" s="1368" t="s">
        <v>69</v>
      </c>
      <c r="J144" s="1377" t="s">
        <v>1214</v>
      </c>
      <c r="K144" s="1372" t="s">
        <v>69</v>
      </c>
      <c r="L144" s="1372" t="s">
        <v>69</v>
      </c>
      <c r="M144" s="1365"/>
      <c r="N144" s="1377"/>
      <c r="O144" s="912"/>
      <c r="P144" s="912">
        <v>1</v>
      </c>
      <c r="Q144" s="912"/>
    </row>
    <row r="145" spans="1:17" s="909" customFormat="1" ht="17.25" customHeight="1" x14ac:dyDescent="0.2">
      <c r="A145" s="1392"/>
      <c r="B145" s="1393"/>
      <c r="C145" s="1400"/>
      <c r="D145" s="1400"/>
      <c r="E145" s="1400"/>
      <c r="F145" s="1400"/>
      <c r="G145" s="1393"/>
      <c r="H145" s="1393"/>
      <c r="I145" s="1458"/>
      <c r="J145" s="1400"/>
      <c r="K145" s="1458"/>
      <c r="L145" s="1393"/>
      <c r="M145" s="1393"/>
      <c r="N145" s="1400"/>
      <c r="O145" s="912"/>
      <c r="P145" s="912"/>
      <c r="Q145" s="912"/>
    </row>
    <row r="146" spans="1:17" s="909" customFormat="1" ht="17.25" customHeight="1" x14ac:dyDescent="0.2">
      <c r="A146" s="1295"/>
      <c r="B146" s="1425">
        <v>14</v>
      </c>
      <c r="C146" s="1426" t="s">
        <v>820</v>
      </c>
      <c r="D146" s="1410"/>
      <c r="E146" s="1410"/>
      <c r="F146" s="1410"/>
      <c r="G146" s="1410"/>
      <c r="H146" s="1425">
        <f>H147</f>
        <v>17</v>
      </c>
      <c r="I146" s="1461">
        <f>I147</f>
        <v>82500</v>
      </c>
      <c r="J146" s="1417"/>
      <c r="K146" s="1462"/>
      <c r="L146" s="1410"/>
      <c r="M146" s="1410"/>
      <c r="N146" s="1417"/>
      <c r="O146" s="912"/>
      <c r="P146" s="912"/>
      <c r="Q146" s="912">
        <f>P147</f>
        <v>7</v>
      </c>
    </row>
    <row r="147" spans="1:17" s="909" customFormat="1" ht="17.25" customHeight="1" x14ac:dyDescent="0.2">
      <c r="A147" s="1364"/>
      <c r="B147" s="1358">
        <v>14111</v>
      </c>
      <c r="C147" s="1359" t="s">
        <v>1065</v>
      </c>
      <c r="D147" s="1365"/>
      <c r="E147" s="1365"/>
      <c r="F147" s="1365"/>
      <c r="G147" s="1365"/>
      <c r="H147" s="1358">
        <f>SUM(H148:H154)</f>
        <v>17</v>
      </c>
      <c r="I147" s="1361">
        <f>SUM(I148:I154)</f>
        <v>82500</v>
      </c>
      <c r="J147" s="1377"/>
      <c r="K147" s="1376"/>
      <c r="L147" s="1365"/>
      <c r="M147" s="1365"/>
      <c r="N147" s="1377"/>
      <c r="O147" s="912"/>
      <c r="P147" s="1605">
        <f>SUM(P148:P154)</f>
        <v>7</v>
      </c>
      <c r="Q147" s="912"/>
    </row>
    <row r="148" spans="1:17" s="909" customFormat="1" ht="17.25" customHeight="1" x14ac:dyDescent="0.2">
      <c r="A148" s="1364">
        <v>1</v>
      </c>
      <c r="B148" s="1365">
        <v>14111</v>
      </c>
      <c r="C148" s="1374" t="s">
        <v>834</v>
      </c>
      <c r="D148" s="1374" t="s">
        <v>824</v>
      </c>
      <c r="E148" s="1377" t="s">
        <v>821</v>
      </c>
      <c r="F148" s="1377"/>
      <c r="G148" s="1365" t="s">
        <v>1267</v>
      </c>
      <c r="H148" s="1365">
        <v>5</v>
      </c>
      <c r="I148" s="1376">
        <v>20000</v>
      </c>
      <c r="J148" s="1377" t="s">
        <v>822</v>
      </c>
      <c r="K148" s="1376">
        <f>75*12</f>
        <v>900</v>
      </c>
      <c r="L148" s="1365" t="s">
        <v>823</v>
      </c>
      <c r="M148" s="1365"/>
      <c r="N148" s="1377"/>
      <c r="O148" s="912"/>
      <c r="P148" s="912">
        <v>1</v>
      </c>
      <c r="Q148" s="912"/>
    </row>
    <row r="149" spans="1:17" s="909" customFormat="1" ht="17.25" customHeight="1" x14ac:dyDescent="0.2">
      <c r="A149" s="1364">
        <v>2</v>
      </c>
      <c r="B149" s="1365">
        <v>14111</v>
      </c>
      <c r="C149" s="1374" t="s">
        <v>833</v>
      </c>
      <c r="D149" s="1374" t="s">
        <v>825</v>
      </c>
      <c r="E149" s="1377" t="s">
        <v>830</v>
      </c>
      <c r="F149" s="1377"/>
      <c r="G149" s="1365" t="s">
        <v>1267</v>
      </c>
      <c r="H149" s="1365">
        <v>3</v>
      </c>
      <c r="I149" s="1376">
        <v>15000</v>
      </c>
      <c r="J149" s="1377" t="s">
        <v>822</v>
      </c>
      <c r="K149" s="1376">
        <f>3*25*12</f>
        <v>900</v>
      </c>
      <c r="L149" s="1365" t="s">
        <v>823</v>
      </c>
      <c r="M149" s="1365"/>
      <c r="N149" s="1377"/>
      <c r="O149" s="912"/>
      <c r="P149" s="912">
        <v>1</v>
      </c>
      <c r="Q149" s="912"/>
    </row>
    <row r="150" spans="1:17" s="909" customFormat="1" ht="17.25" customHeight="1" x14ac:dyDescent="0.2">
      <c r="A150" s="1364">
        <v>3</v>
      </c>
      <c r="B150" s="1365">
        <v>14111</v>
      </c>
      <c r="C150" s="1372" t="s">
        <v>69</v>
      </c>
      <c r="D150" s="1377" t="s">
        <v>832</v>
      </c>
      <c r="E150" s="1377" t="s">
        <v>830</v>
      </c>
      <c r="F150" s="1377"/>
      <c r="G150" s="1365" t="s">
        <v>1267</v>
      </c>
      <c r="H150" s="1365">
        <v>1</v>
      </c>
      <c r="I150" s="1376">
        <v>7500</v>
      </c>
      <c r="J150" s="1377" t="s">
        <v>822</v>
      </c>
      <c r="K150" s="1376">
        <v>50</v>
      </c>
      <c r="L150" s="1365" t="s">
        <v>823</v>
      </c>
      <c r="M150" s="1365"/>
      <c r="N150" s="1377"/>
      <c r="O150" s="912" t="s">
        <v>831</v>
      </c>
      <c r="P150" s="912">
        <v>1</v>
      </c>
      <c r="Q150" s="912"/>
    </row>
    <row r="151" spans="1:17" s="909" customFormat="1" ht="17.25" customHeight="1" x14ac:dyDescent="0.2">
      <c r="A151" s="1364">
        <v>4</v>
      </c>
      <c r="B151" s="1365">
        <v>14111</v>
      </c>
      <c r="C151" s="1372" t="s">
        <v>69</v>
      </c>
      <c r="D151" s="1377" t="s">
        <v>839</v>
      </c>
      <c r="E151" s="1377" t="s">
        <v>835</v>
      </c>
      <c r="F151" s="1377"/>
      <c r="G151" s="1365" t="s">
        <v>1267</v>
      </c>
      <c r="H151" s="1365">
        <v>2</v>
      </c>
      <c r="I151" s="1376">
        <v>10000</v>
      </c>
      <c r="J151" s="1377" t="s">
        <v>822</v>
      </c>
      <c r="K151" s="1376">
        <v>150</v>
      </c>
      <c r="L151" s="1365" t="s">
        <v>823</v>
      </c>
      <c r="M151" s="1365"/>
      <c r="N151" s="1377"/>
      <c r="O151" s="912"/>
      <c r="P151" s="912">
        <v>1</v>
      </c>
      <c r="Q151" s="912"/>
    </row>
    <row r="152" spans="1:17" s="909" customFormat="1" ht="17.25" customHeight="1" x14ac:dyDescent="0.2">
      <c r="A152" s="1295">
        <v>5</v>
      </c>
      <c r="B152" s="1410">
        <v>14111</v>
      </c>
      <c r="C152" s="1411" t="s">
        <v>69</v>
      </c>
      <c r="D152" s="1417" t="s">
        <v>840</v>
      </c>
      <c r="E152" s="1417" t="s">
        <v>887</v>
      </c>
      <c r="F152" s="1417"/>
      <c r="G152" s="1410" t="s">
        <v>1267</v>
      </c>
      <c r="H152" s="1410">
        <v>2</v>
      </c>
      <c r="I152" s="1462">
        <v>10000</v>
      </c>
      <c r="J152" s="1417" t="s">
        <v>822</v>
      </c>
      <c r="K152" s="1462">
        <v>130</v>
      </c>
      <c r="L152" s="1410" t="s">
        <v>823</v>
      </c>
      <c r="M152" s="1410"/>
      <c r="N152" s="1417"/>
      <c r="O152" s="912"/>
      <c r="P152" s="912">
        <v>1</v>
      </c>
      <c r="Q152" s="912"/>
    </row>
    <row r="153" spans="1:17" s="909" customFormat="1" ht="17.25" customHeight="1" x14ac:dyDescent="0.2">
      <c r="A153" s="1364">
        <v>6</v>
      </c>
      <c r="B153" s="1365">
        <v>14111</v>
      </c>
      <c r="C153" s="1372" t="s">
        <v>69</v>
      </c>
      <c r="D153" s="1377" t="s">
        <v>841</v>
      </c>
      <c r="E153" s="1377" t="s">
        <v>887</v>
      </c>
      <c r="F153" s="1377"/>
      <c r="G153" s="1365" t="s">
        <v>1267</v>
      </c>
      <c r="H153" s="1365">
        <v>2</v>
      </c>
      <c r="I153" s="1376">
        <v>10000</v>
      </c>
      <c r="J153" s="1377" t="s">
        <v>822</v>
      </c>
      <c r="K153" s="1376">
        <v>140</v>
      </c>
      <c r="L153" s="1365" t="s">
        <v>823</v>
      </c>
      <c r="M153" s="1365"/>
      <c r="N153" s="1377"/>
      <c r="O153" s="912"/>
      <c r="P153" s="912">
        <v>1</v>
      </c>
      <c r="Q153" s="912"/>
    </row>
    <row r="154" spans="1:17" s="909" customFormat="1" ht="17.25" customHeight="1" x14ac:dyDescent="0.2">
      <c r="A154" s="1364">
        <v>7</v>
      </c>
      <c r="B154" s="1365">
        <v>14111</v>
      </c>
      <c r="C154" s="1372" t="s">
        <v>69</v>
      </c>
      <c r="D154" s="1377" t="s">
        <v>842</v>
      </c>
      <c r="E154" s="1377" t="s">
        <v>835</v>
      </c>
      <c r="F154" s="1377"/>
      <c r="G154" s="1365" t="s">
        <v>1267</v>
      </c>
      <c r="H154" s="1365">
        <v>2</v>
      </c>
      <c r="I154" s="1376">
        <v>10000</v>
      </c>
      <c r="J154" s="1377" t="s">
        <v>822</v>
      </c>
      <c r="K154" s="1376">
        <v>150</v>
      </c>
      <c r="L154" s="1365" t="s">
        <v>823</v>
      </c>
      <c r="M154" s="1365"/>
      <c r="N154" s="1377"/>
      <c r="O154" s="912"/>
      <c r="P154" s="912">
        <v>1</v>
      </c>
      <c r="Q154" s="912"/>
    </row>
    <row r="155" spans="1:17" s="909" customFormat="1" ht="17.25" customHeight="1" x14ac:dyDescent="0.2">
      <c r="A155" s="1364"/>
      <c r="B155" s="1365"/>
      <c r="C155" s="1365"/>
      <c r="D155" s="1365"/>
      <c r="E155" s="1365"/>
      <c r="F155" s="1365"/>
      <c r="G155" s="1365"/>
      <c r="H155" s="1365"/>
      <c r="I155" s="1376"/>
      <c r="J155" s="1377"/>
      <c r="K155" s="1376"/>
      <c r="L155" s="1365"/>
      <c r="M155" s="1365"/>
      <c r="N155" s="1377"/>
      <c r="O155" s="912"/>
      <c r="P155" s="912"/>
      <c r="Q155" s="912"/>
    </row>
    <row r="156" spans="1:17" s="909" customFormat="1" ht="17.25" customHeight="1" x14ac:dyDescent="0.2">
      <c r="A156" s="1363"/>
      <c r="B156" s="1358">
        <v>16</v>
      </c>
      <c r="C156" s="2070" t="s">
        <v>415</v>
      </c>
      <c r="D156" s="2071"/>
      <c r="E156" s="2071"/>
      <c r="F156" s="2071"/>
      <c r="G156" s="2072"/>
      <c r="H156" s="1360">
        <f>H157</f>
        <v>10</v>
      </c>
      <c r="I156" s="1360">
        <f>I157</f>
        <v>0</v>
      </c>
      <c r="J156" s="1362"/>
      <c r="K156" s="1361"/>
      <c r="L156" s="1358"/>
      <c r="M156" s="1358"/>
      <c r="N156" s="1362"/>
      <c r="O156" s="912"/>
      <c r="P156" s="912"/>
      <c r="Q156" s="912">
        <f>P157</f>
        <v>6</v>
      </c>
    </row>
    <row r="157" spans="1:17" s="909" customFormat="1" ht="17.25" customHeight="1" x14ac:dyDescent="0.2">
      <c r="A157" s="1364"/>
      <c r="B157" s="1358">
        <v>16292</v>
      </c>
      <c r="C157" s="2070" t="s">
        <v>1068</v>
      </c>
      <c r="D157" s="2071"/>
      <c r="E157" s="2071"/>
      <c r="F157" s="2071"/>
      <c r="G157" s="2072"/>
      <c r="H157" s="1358">
        <f>SUM(H158:H163)</f>
        <v>10</v>
      </c>
      <c r="I157" s="1358">
        <f>SUM(I158:I163)</f>
        <v>0</v>
      </c>
      <c r="J157" s="1377"/>
      <c r="K157" s="1368" t="s">
        <v>69</v>
      </c>
      <c r="L157" s="1368" t="s">
        <v>69</v>
      </c>
      <c r="M157" s="1365"/>
      <c r="N157" s="1377"/>
      <c r="O157" s="912"/>
      <c r="P157" s="1605">
        <f>SUM(P158:P163)</f>
        <v>6</v>
      </c>
      <c r="Q157" s="912"/>
    </row>
    <row r="158" spans="1:17" s="909" customFormat="1" ht="17.25" customHeight="1" x14ac:dyDescent="0.2">
      <c r="A158" s="1392">
        <v>1</v>
      </c>
      <c r="B158" s="1393">
        <v>16292</v>
      </c>
      <c r="C158" s="1394" t="s">
        <v>69</v>
      </c>
      <c r="D158" s="1400" t="s">
        <v>1085</v>
      </c>
      <c r="E158" s="1400" t="s">
        <v>1084</v>
      </c>
      <c r="F158" s="1400"/>
      <c r="G158" s="1393" t="s">
        <v>1267</v>
      </c>
      <c r="H158" s="1393">
        <v>2</v>
      </c>
      <c r="I158" s="1398" t="s">
        <v>69</v>
      </c>
      <c r="J158" s="1400" t="s">
        <v>1083</v>
      </c>
      <c r="K158" s="1398" t="s">
        <v>69</v>
      </c>
      <c r="L158" s="1398" t="s">
        <v>69</v>
      </c>
      <c r="M158" s="1393"/>
      <c r="N158" s="1400"/>
      <c r="O158" s="912"/>
      <c r="P158" s="912">
        <v>1</v>
      </c>
      <c r="Q158" s="912"/>
    </row>
    <row r="159" spans="1:17" s="909" customFormat="1" ht="17.25" customHeight="1" x14ac:dyDescent="0.2">
      <c r="A159" s="1401">
        <v>2</v>
      </c>
      <c r="B159" s="1402">
        <v>16292</v>
      </c>
      <c r="C159" s="1403" t="s">
        <v>69</v>
      </c>
      <c r="D159" s="1409" t="s">
        <v>1086</v>
      </c>
      <c r="E159" s="1409" t="s">
        <v>1084</v>
      </c>
      <c r="F159" s="1409"/>
      <c r="G159" s="1402" t="s">
        <v>1267</v>
      </c>
      <c r="H159" s="1402">
        <v>2</v>
      </c>
      <c r="I159" s="1407" t="s">
        <v>69</v>
      </c>
      <c r="J159" s="1409" t="s">
        <v>1083</v>
      </c>
      <c r="K159" s="1407" t="s">
        <v>69</v>
      </c>
      <c r="L159" s="1407" t="s">
        <v>69</v>
      </c>
      <c r="M159" s="1402"/>
      <c r="N159" s="1409"/>
      <c r="O159" s="912"/>
      <c r="P159" s="912">
        <v>1</v>
      </c>
      <c r="Q159" s="912"/>
    </row>
    <row r="160" spans="1:17" s="909" customFormat="1" ht="17.25" customHeight="1" x14ac:dyDescent="0.2">
      <c r="A160" s="1295">
        <v>3</v>
      </c>
      <c r="B160" s="1410">
        <v>16292</v>
      </c>
      <c r="C160" s="1411" t="s">
        <v>69</v>
      </c>
      <c r="D160" s="1417" t="s">
        <v>1093</v>
      </c>
      <c r="E160" s="1417" t="s">
        <v>1088</v>
      </c>
      <c r="F160" s="1417"/>
      <c r="G160" s="1410" t="s">
        <v>1267</v>
      </c>
      <c r="H160" s="1410">
        <v>2</v>
      </c>
      <c r="I160" s="1415" t="s">
        <v>69</v>
      </c>
      <c r="J160" s="1417" t="s">
        <v>1087</v>
      </c>
      <c r="K160" s="1415" t="s">
        <v>69</v>
      </c>
      <c r="L160" s="1415" t="s">
        <v>69</v>
      </c>
      <c r="M160" s="1410"/>
      <c r="N160" s="1417"/>
      <c r="O160" s="912"/>
      <c r="P160" s="912">
        <v>1</v>
      </c>
      <c r="Q160" s="912"/>
    </row>
    <row r="161" spans="1:17" s="909" customFormat="1" ht="17.25" customHeight="1" x14ac:dyDescent="0.2">
      <c r="A161" s="1295">
        <v>4</v>
      </c>
      <c r="B161" s="1410">
        <v>16292</v>
      </c>
      <c r="C161" s="1411" t="s">
        <v>69</v>
      </c>
      <c r="D161" s="1417" t="s">
        <v>1092</v>
      </c>
      <c r="E161" s="1417" t="s">
        <v>1089</v>
      </c>
      <c r="F161" s="1417"/>
      <c r="G161" s="1410" t="s">
        <v>1267</v>
      </c>
      <c r="H161" s="1410">
        <v>2</v>
      </c>
      <c r="I161" s="1415" t="s">
        <v>69</v>
      </c>
      <c r="J161" s="1417" t="s">
        <v>1090</v>
      </c>
      <c r="K161" s="1415" t="s">
        <v>69</v>
      </c>
      <c r="L161" s="1415" t="s">
        <v>69</v>
      </c>
      <c r="M161" s="1410"/>
      <c r="N161" s="1417"/>
      <c r="O161" s="912"/>
      <c r="P161" s="912">
        <v>1</v>
      </c>
      <c r="Q161" s="912"/>
    </row>
    <row r="162" spans="1:17" s="909" customFormat="1" ht="17.25" customHeight="1" x14ac:dyDescent="0.2">
      <c r="A162" s="1364"/>
      <c r="B162" s="1365"/>
      <c r="C162" s="1365"/>
      <c r="D162" s="1377"/>
      <c r="E162" s="1365"/>
      <c r="F162" s="1365"/>
      <c r="G162" s="1365"/>
      <c r="H162" s="1365"/>
      <c r="I162" s="1368"/>
      <c r="J162" s="1377" t="s">
        <v>1091</v>
      </c>
      <c r="K162" s="1368" t="s">
        <v>69</v>
      </c>
      <c r="L162" s="1368" t="s">
        <v>69</v>
      </c>
      <c r="M162" s="1365"/>
      <c r="N162" s="1377"/>
      <c r="O162" s="912"/>
      <c r="P162" s="912">
        <v>1</v>
      </c>
      <c r="Q162" s="912"/>
    </row>
    <row r="163" spans="1:17" s="909" customFormat="1" ht="17.25" customHeight="1" x14ac:dyDescent="0.2">
      <c r="A163" s="1364">
        <v>5</v>
      </c>
      <c r="B163" s="1365">
        <v>16292</v>
      </c>
      <c r="C163" s="1372" t="s">
        <v>69</v>
      </c>
      <c r="D163" s="1377" t="s">
        <v>1097</v>
      </c>
      <c r="E163" s="1377" t="s">
        <v>713</v>
      </c>
      <c r="F163" s="1377"/>
      <c r="G163" s="1365" t="s">
        <v>1267</v>
      </c>
      <c r="H163" s="1365">
        <v>2</v>
      </c>
      <c r="I163" s="1368" t="s">
        <v>69</v>
      </c>
      <c r="J163" s="1377" t="s">
        <v>1096</v>
      </c>
      <c r="K163" s="1368" t="s">
        <v>69</v>
      </c>
      <c r="L163" s="1368" t="s">
        <v>69</v>
      </c>
      <c r="M163" s="1365"/>
      <c r="N163" s="1377"/>
      <c r="O163" s="912"/>
      <c r="P163" s="912">
        <v>1</v>
      </c>
      <c r="Q163" s="912"/>
    </row>
    <row r="164" spans="1:17" s="909" customFormat="1" ht="17.25" customHeight="1" x14ac:dyDescent="0.2">
      <c r="A164" s="1295"/>
      <c r="B164" s="1410"/>
      <c r="C164" s="1410"/>
      <c r="D164" s="1410"/>
      <c r="E164" s="1410"/>
      <c r="F164" s="1410"/>
      <c r="G164" s="1410"/>
      <c r="H164" s="1410"/>
      <c r="I164" s="1462"/>
      <c r="J164" s="1417"/>
      <c r="K164" s="1462"/>
      <c r="L164" s="1410"/>
      <c r="M164" s="1410"/>
      <c r="N164" s="1417"/>
      <c r="O164" s="912"/>
      <c r="P164" s="912"/>
      <c r="Q164" s="912"/>
    </row>
    <row r="165" spans="1:17" s="909" customFormat="1" ht="17.25" customHeight="1" x14ac:dyDescent="0.2">
      <c r="A165" s="1363"/>
      <c r="B165" s="1358">
        <v>31</v>
      </c>
      <c r="C165" s="1359" t="s">
        <v>412</v>
      </c>
      <c r="D165" s="1379"/>
      <c r="E165" s="1379"/>
      <c r="F165" s="1379"/>
      <c r="G165" s="1358"/>
      <c r="H165" s="1438">
        <f>+H166</f>
        <v>31</v>
      </c>
      <c r="I165" s="1381">
        <f>+I166</f>
        <v>190000</v>
      </c>
      <c r="J165" s="1463"/>
      <c r="K165" s="1381"/>
      <c r="L165" s="1464"/>
      <c r="M165" s="1380"/>
      <c r="N165" s="1362"/>
      <c r="O165" s="912"/>
      <c r="P165" s="912"/>
      <c r="Q165" s="912">
        <f>P166</f>
        <v>10</v>
      </c>
    </row>
    <row r="166" spans="1:17" s="909" customFormat="1" ht="17.25" customHeight="1" x14ac:dyDescent="0.2">
      <c r="A166" s="1363"/>
      <c r="B166" s="1358">
        <v>31001</v>
      </c>
      <c r="C166" s="1437" t="s">
        <v>1073</v>
      </c>
      <c r="D166" s="1379"/>
      <c r="E166" s="1379"/>
      <c r="F166" s="1379"/>
      <c r="G166" s="1358"/>
      <c r="H166" s="1380">
        <f>SUM(H167:H186)</f>
        <v>31</v>
      </c>
      <c r="I166" s="1381">
        <f>SUM(I167:I186)</f>
        <v>190000</v>
      </c>
      <c r="J166" s="1382"/>
      <c r="K166" s="1381"/>
      <c r="L166" s="1380"/>
      <c r="M166" s="1380"/>
      <c r="N166" s="1362"/>
      <c r="O166" s="912"/>
      <c r="P166" s="1605">
        <f>SUM(P167:P186)</f>
        <v>10</v>
      </c>
      <c r="Q166" s="912"/>
    </row>
    <row r="167" spans="1:17" s="909" customFormat="1" ht="17.25" customHeight="1" x14ac:dyDescent="0.2">
      <c r="A167" s="1364">
        <v>1</v>
      </c>
      <c r="B167" s="1365">
        <v>31001</v>
      </c>
      <c r="C167" s="1372" t="s">
        <v>69</v>
      </c>
      <c r="D167" s="1374" t="s">
        <v>845</v>
      </c>
      <c r="E167" s="1436" t="s">
        <v>868</v>
      </c>
      <c r="F167" s="1436"/>
      <c r="G167" s="1365" t="s">
        <v>1267</v>
      </c>
      <c r="H167" s="1370">
        <v>3</v>
      </c>
      <c r="I167" s="1368">
        <v>5000</v>
      </c>
      <c r="J167" s="1419" t="s">
        <v>1017</v>
      </c>
      <c r="K167" s="1445">
        <v>3000</v>
      </c>
      <c r="L167" s="1450" t="s">
        <v>68</v>
      </c>
      <c r="M167" s="1370"/>
      <c r="N167" s="1377"/>
      <c r="O167" s="912"/>
      <c r="P167" s="912">
        <v>1</v>
      </c>
      <c r="Q167" s="912"/>
    </row>
    <row r="168" spans="1:17" s="909" customFormat="1" ht="17.25" customHeight="1" x14ac:dyDescent="0.2">
      <c r="A168" s="1364">
        <v>2</v>
      </c>
      <c r="B168" s="1365">
        <v>31001</v>
      </c>
      <c r="C168" s="1372" t="s">
        <v>69</v>
      </c>
      <c r="D168" s="1373" t="s">
        <v>870</v>
      </c>
      <c r="E168" s="1465" t="s">
        <v>869</v>
      </c>
      <c r="F168" s="1465"/>
      <c r="G168" s="1365" t="s">
        <v>1267</v>
      </c>
      <c r="H168" s="1439">
        <v>4</v>
      </c>
      <c r="I168" s="1368">
        <v>8000</v>
      </c>
      <c r="J168" s="1419" t="s">
        <v>1017</v>
      </c>
      <c r="K168" s="1445">
        <v>3600</v>
      </c>
      <c r="L168" s="1450" t="s">
        <v>68</v>
      </c>
      <c r="M168" s="1370"/>
      <c r="N168" s="1377"/>
      <c r="O168" s="912"/>
      <c r="P168" s="912">
        <v>1</v>
      </c>
      <c r="Q168" s="912"/>
    </row>
    <row r="169" spans="1:17" s="909" customFormat="1" ht="17.25" customHeight="1" x14ac:dyDescent="0.2">
      <c r="A169" s="1364">
        <v>3</v>
      </c>
      <c r="B169" s="1365">
        <v>31001</v>
      </c>
      <c r="C169" s="1373" t="s">
        <v>872</v>
      </c>
      <c r="D169" s="1373" t="s">
        <v>871</v>
      </c>
      <c r="E169" s="1466" t="s">
        <v>873</v>
      </c>
      <c r="F169" s="1466"/>
      <c r="G169" s="1365" t="s">
        <v>1267</v>
      </c>
      <c r="H169" s="1439">
        <v>5</v>
      </c>
      <c r="I169" s="1368">
        <v>6000</v>
      </c>
      <c r="J169" s="1419" t="s">
        <v>1020</v>
      </c>
      <c r="K169" s="1445">
        <v>1100</v>
      </c>
      <c r="L169" s="1450" t="s">
        <v>68</v>
      </c>
      <c r="M169" s="1370">
        <v>2005</v>
      </c>
      <c r="N169" s="1377" t="s">
        <v>874</v>
      </c>
      <c r="O169" s="912"/>
      <c r="P169" s="912">
        <v>1</v>
      </c>
      <c r="Q169" s="912"/>
    </row>
    <row r="170" spans="1:17" s="909" customFormat="1" ht="17.25" customHeight="1" x14ac:dyDescent="0.2">
      <c r="A170" s="1392"/>
      <c r="B170" s="1393"/>
      <c r="C170" s="1420"/>
      <c r="D170" s="1467"/>
      <c r="E170" s="1467"/>
      <c r="F170" s="1467"/>
      <c r="G170" s="1392"/>
      <c r="H170" s="1468"/>
      <c r="I170" s="1398"/>
      <c r="J170" s="1399" t="s">
        <v>1021</v>
      </c>
      <c r="K170" s="1469">
        <v>1000</v>
      </c>
      <c r="L170" s="1448" t="s">
        <v>68</v>
      </c>
      <c r="M170" s="1397"/>
      <c r="N170" s="1400"/>
      <c r="O170" s="912"/>
      <c r="P170" s="912"/>
      <c r="Q170" s="912"/>
    </row>
    <row r="171" spans="1:17" s="909" customFormat="1" ht="17.25" customHeight="1" x14ac:dyDescent="0.2">
      <c r="A171" s="1295">
        <v>4</v>
      </c>
      <c r="B171" s="1410">
        <v>31001</v>
      </c>
      <c r="C171" s="1422" t="s">
        <v>877</v>
      </c>
      <c r="D171" s="1422" t="s">
        <v>875</v>
      </c>
      <c r="E171" s="1470" t="s">
        <v>878</v>
      </c>
      <c r="F171" s="1470"/>
      <c r="G171" s="1410" t="s">
        <v>1267</v>
      </c>
      <c r="H171" s="1471">
        <v>3</v>
      </c>
      <c r="I171" s="1415">
        <v>60000</v>
      </c>
      <c r="J171" s="1416" t="s">
        <v>1020</v>
      </c>
      <c r="K171" s="1442">
        <v>900</v>
      </c>
      <c r="L171" s="1446" t="s">
        <v>68</v>
      </c>
      <c r="M171" s="1446">
        <v>2003</v>
      </c>
      <c r="N171" s="1417" t="s">
        <v>874</v>
      </c>
      <c r="O171" s="912"/>
      <c r="P171" s="912">
        <v>1</v>
      </c>
      <c r="Q171" s="912"/>
    </row>
    <row r="172" spans="1:17" s="909" customFormat="1" ht="17.25" customHeight="1" x14ac:dyDescent="0.2">
      <c r="A172" s="1364"/>
      <c r="B172" s="1365"/>
      <c r="C172" s="1373"/>
      <c r="D172" s="1472"/>
      <c r="E172" s="1472"/>
      <c r="F172" s="1472"/>
      <c r="G172" s="1364"/>
      <c r="H172" s="1439"/>
      <c r="I172" s="1368"/>
      <c r="J172" s="1419" t="s">
        <v>1022</v>
      </c>
      <c r="K172" s="1445">
        <v>900</v>
      </c>
      <c r="L172" s="1450" t="s">
        <v>68</v>
      </c>
      <c r="M172" s="1374"/>
      <c r="N172" s="1377"/>
      <c r="O172" s="912"/>
      <c r="P172" s="912"/>
      <c r="Q172" s="912"/>
    </row>
    <row r="173" spans="1:17" s="909" customFormat="1" ht="17.25" customHeight="1" x14ac:dyDescent="0.2">
      <c r="A173" s="1295"/>
      <c r="B173" s="1410"/>
      <c r="C173" s="1422"/>
      <c r="D173" s="1473"/>
      <c r="E173" s="1473"/>
      <c r="F173" s="1473"/>
      <c r="G173" s="1295"/>
      <c r="H173" s="1471"/>
      <c r="I173" s="1415"/>
      <c r="J173" s="1416" t="s">
        <v>1023</v>
      </c>
      <c r="K173" s="1442">
        <v>900</v>
      </c>
      <c r="L173" s="1446" t="s">
        <v>68</v>
      </c>
      <c r="M173" s="1414"/>
      <c r="N173" s="1417"/>
      <c r="O173" s="912"/>
      <c r="P173" s="912"/>
      <c r="Q173" s="912"/>
    </row>
    <row r="174" spans="1:17" s="909" customFormat="1" ht="17.25" customHeight="1" x14ac:dyDescent="0.2">
      <c r="A174" s="1364"/>
      <c r="B174" s="1365"/>
      <c r="C174" s="1373"/>
      <c r="D174" s="1472"/>
      <c r="E174" s="1472"/>
      <c r="F174" s="1472"/>
      <c r="G174" s="1364"/>
      <c r="H174" s="1439"/>
      <c r="I174" s="1368"/>
      <c r="J174" s="1419" t="s">
        <v>1024</v>
      </c>
      <c r="K174" s="1445">
        <v>900</v>
      </c>
      <c r="L174" s="1450" t="s">
        <v>68</v>
      </c>
      <c r="M174" s="1370"/>
      <c r="N174" s="1377"/>
      <c r="O174" s="912"/>
      <c r="P174" s="912"/>
      <c r="Q174" s="912"/>
    </row>
    <row r="175" spans="1:17" s="909" customFormat="1" ht="17.25" customHeight="1" x14ac:dyDescent="0.2">
      <c r="A175" s="1364">
        <v>5</v>
      </c>
      <c r="B175" s="1365">
        <v>31001</v>
      </c>
      <c r="C175" s="1372" t="s">
        <v>69</v>
      </c>
      <c r="D175" s="1373" t="s">
        <v>879</v>
      </c>
      <c r="E175" s="1466" t="s">
        <v>880</v>
      </c>
      <c r="F175" s="1466"/>
      <c r="G175" s="1365" t="s">
        <v>1267</v>
      </c>
      <c r="H175" s="1439">
        <v>2</v>
      </c>
      <c r="I175" s="1368">
        <v>16000</v>
      </c>
      <c r="J175" s="1419" t="s">
        <v>1017</v>
      </c>
      <c r="K175" s="1445">
        <v>1000</v>
      </c>
      <c r="L175" s="1450" t="s">
        <v>68</v>
      </c>
      <c r="M175" s="1370"/>
      <c r="N175" s="1377"/>
      <c r="O175" s="912"/>
      <c r="P175" s="912">
        <v>1</v>
      </c>
      <c r="Q175" s="912"/>
    </row>
    <row r="176" spans="1:17" s="909" customFormat="1" ht="18" customHeight="1" x14ac:dyDescent="0.2">
      <c r="A176" s="1364">
        <v>6</v>
      </c>
      <c r="B176" s="1365">
        <v>31001</v>
      </c>
      <c r="C176" s="1373" t="s">
        <v>882</v>
      </c>
      <c r="D176" s="1466" t="s">
        <v>881</v>
      </c>
      <c r="E176" s="1466" t="s">
        <v>887</v>
      </c>
      <c r="F176" s="1466"/>
      <c r="G176" s="1365" t="s">
        <v>1267</v>
      </c>
      <c r="H176" s="1439">
        <v>3</v>
      </c>
      <c r="I176" s="1368">
        <v>30000</v>
      </c>
      <c r="J176" s="1419" t="s">
        <v>1020</v>
      </c>
      <c r="K176" s="1445">
        <v>700</v>
      </c>
      <c r="L176" s="1450" t="s">
        <v>68</v>
      </c>
      <c r="M176" s="1370"/>
      <c r="N176" s="1377"/>
      <c r="O176" s="912"/>
      <c r="P176" s="912">
        <v>1</v>
      </c>
      <c r="Q176" s="912"/>
    </row>
    <row r="177" spans="1:19" s="909" customFormat="1" ht="17.25" customHeight="1" x14ac:dyDescent="0.2">
      <c r="A177" s="1295"/>
      <c r="B177" s="1295"/>
      <c r="C177" s="1422"/>
      <c r="D177" s="1473"/>
      <c r="E177" s="1473"/>
      <c r="F177" s="1473"/>
      <c r="G177" s="1295"/>
      <c r="H177" s="1471"/>
      <c r="I177" s="1415"/>
      <c r="J177" s="1416" t="s">
        <v>1025</v>
      </c>
      <c r="K177" s="1442">
        <v>700</v>
      </c>
      <c r="L177" s="1446" t="s">
        <v>68</v>
      </c>
      <c r="M177" s="1414"/>
      <c r="N177" s="1417"/>
      <c r="O177" s="912"/>
      <c r="P177" s="912"/>
      <c r="Q177" s="912"/>
    </row>
    <row r="178" spans="1:19" s="909" customFormat="1" ht="17.25" customHeight="1" x14ac:dyDescent="0.2">
      <c r="A178" s="1364"/>
      <c r="B178" s="1364"/>
      <c r="C178" s="1373"/>
      <c r="D178" s="1472"/>
      <c r="E178" s="1472"/>
      <c r="F178" s="1472"/>
      <c r="G178" s="1364"/>
      <c r="H178" s="1439"/>
      <c r="I178" s="1368"/>
      <c r="J178" s="1419" t="s">
        <v>1026</v>
      </c>
      <c r="K178" s="1445">
        <v>700</v>
      </c>
      <c r="L178" s="1450" t="s">
        <v>68</v>
      </c>
      <c r="M178" s="1370"/>
      <c r="N178" s="1377"/>
      <c r="O178" s="912"/>
      <c r="P178" s="912"/>
      <c r="Q178" s="912"/>
    </row>
    <row r="179" spans="1:19" s="909" customFormat="1" ht="17.25" customHeight="1" x14ac:dyDescent="0.2">
      <c r="A179" s="1364"/>
      <c r="B179" s="1364"/>
      <c r="C179" s="1373"/>
      <c r="D179" s="1472"/>
      <c r="E179" s="1472"/>
      <c r="F179" s="1472"/>
      <c r="G179" s="1364"/>
      <c r="H179" s="1439"/>
      <c r="I179" s="1368"/>
      <c r="J179" s="1419" t="s">
        <v>1027</v>
      </c>
      <c r="K179" s="1445">
        <v>700</v>
      </c>
      <c r="L179" s="1450" t="s">
        <v>68</v>
      </c>
      <c r="M179" s="1370"/>
      <c r="N179" s="1377"/>
      <c r="O179" s="912"/>
      <c r="P179" s="912"/>
      <c r="Q179" s="912"/>
    </row>
    <row r="180" spans="1:19" s="909" customFormat="1" ht="17.25" customHeight="1" x14ac:dyDescent="0.2">
      <c r="A180" s="1364">
        <v>7</v>
      </c>
      <c r="B180" s="1365">
        <v>31001</v>
      </c>
      <c r="C180" s="1372" t="s">
        <v>69</v>
      </c>
      <c r="D180" s="1466" t="s">
        <v>883</v>
      </c>
      <c r="E180" s="1466" t="s">
        <v>887</v>
      </c>
      <c r="F180" s="1466"/>
      <c r="G180" s="1365" t="s">
        <v>1267</v>
      </c>
      <c r="H180" s="1439">
        <v>5</v>
      </c>
      <c r="I180" s="1368">
        <v>20000</v>
      </c>
      <c r="J180" s="1419" t="s">
        <v>1020</v>
      </c>
      <c r="K180" s="1445">
        <v>500</v>
      </c>
      <c r="L180" s="1450" t="s">
        <v>68</v>
      </c>
      <c r="M180" s="1370"/>
      <c r="N180" s="1377"/>
      <c r="O180" s="912"/>
      <c r="P180" s="912">
        <v>1</v>
      </c>
      <c r="Q180" s="912"/>
    </row>
    <row r="181" spans="1:19" s="909" customFormat="1" ht="17.25" customHeight="1" x14ac:dyDescent="0.2">
      <c r="A181" s="1364"/>
      <c r="B181" s="1364"/>
      <c r="C181" s="1373"/>
      <c r="D181" s="1472"/>
      <c r="E181" s="1472"/>
      <c r="F181" s="1472"/>
      <c r="G181" s="1364"/>
      <c r="H181" s="1439"/>
      <c r="I181" s="1368"/>
      <c r="J181" s="1419" t="s">
        <v>1028</v>
      </c>
      <c r="K181" s="1445">
        <v>500</v>
      </c>
      <c r="L181" s="1450" t="s">
        <v>68</v>
      </c>
      <c r="M181" s="1370"/>
      <c r="N181" s="1377"/>
      <c r="O181" s="912"/>
      <c r="P181" s="912"/>
      <c r="Q181" s="912"/>
    </row>
    <row r="182" spans="1:19" s="909" customFormat="1" ht="17.25" customHeight="1" x14ac:dyDescent="0.2">
      <c r="A182" s="1392"/>
      <c r="B182" s="1392"/>
      <c r="C182" s="1420"/>
      <c r="D182" s="1467"/>
      <c r="E182" s="1467"/>
      <c r="F182" s="1467"/>
      <c r="G182" s="1392"/>
      <c r="H182" s="1468"/>
      <c r="I182" s="1398"/>
      <c r="J182" s="1399" t="s">
        <v>1023</v>
      </c>
      <c r="K182" s="1469">
        <v>500</v>
      </c>
      <c r="L182" s="1448" t="s">
        <v>68</v>
      </c>
      <c r="M182" s="1397"/>
      <c r="N182" s="1400"/>
      <c r="O182" s="912"/>
      <c r="P182" s="912"/>
      <c r="Q182" s="912"/>
    </row>
    <row r="183" spans="1:19" s="909" customFormat="1" ht="17.25" customHeight="1" x14ac:dyDescent="0.2">
      <c r="A183" s="1401"/>
      <c r="B183" s="1401"/>
      <c r="C183" s="1421"/>
      <c r="D183" s="1474"/>
      <c r="E183" s="1474"/>
      <c r="F183" s="1474"/>
      <c r="G183" s="1401"/>
      <c r="H183" s="1475"/>
      <c r="I183" s="1407"/>
      <c r="J183" s="1408" t="s">
        <v>1029</v>
      </c>
      <c r="K183" s="1476">
        <v>500</v>
      </c>
      <c r="L183" s="1477" t="s">
        <v>68</v>
      </c>
      <c r="M183" s="1406"/>
      <c r="N183" s="1409"/>
      <c r="O183" s="912"/>
      <c r="P183" s="912"/>
      <c r="Q183" s="912"/>
    </row>
    <row r="184" spans="1:19" s="909" customFormat="1" ht="17.25" customHeight="1" x14ac:dyDescent="0.2">
      <c r="A184" s="1295">
        <v>8</v>
      </c>
      <c r="B184" s="1410">
        <v>31001</v>
      </c>
      <c r="C184" s="1411" t="s">
        <v>69</v>
      </c>
      <c r="D184" s="1422" t="s">
        <v>884</v>
      </c>
      <c r="E184" s="1473" t="s">
        <v>835</v>
      </c>
      <c r="F184" s="1473"/>
      <c r="G184" s="1410" t="s">
        <v>1267</v>
      </c>
      <c r="H184" s="1471">
        <v>2</v>
      </c>
      <c r="I184" s="1415">
        <v>15000</v>
      </c>
      <c r="J184" s="1416" t="s">
        <v>1017</v>
      </c>
      <c r="K184" s="1442">
        <v>300</v>
      </c>
      <c r="L184" s="1446" t="s">
        <v>68</v>
      </c>
      <c r="M184" s="1414"/>
      <c r="N184" s="1417"/>
      <c r="O184" s="912"/>
      <c r="P184" s="912">
        <v>1</v>
      </c>
      <c r="Q184" s="912"/>
    </row>
    <row r="185" spans="1:19" s="909" customFormat="1" ht="17.25" customHeight="1" x14ac:dyDescent="0.2">
      <c r="A185" s="1295">
        <v>9</v>
      </c>
      <c r="B185" s="1410">
        <v>31001</v>
      </c>
      <c r="C185" s="1411" t="s">
        <v>69</v>
      </c>
      <c r="D185" s="1470" t="s">
        <v>885</v>
      </c>
      <c r="E185" s="1473" t="s">
        <v>797</v>
      </c>
      <c r="F185" s="1473"/>
      <c r="G185" s="1410" t="s">
        <v>1267</v>
      </c>
      <c r="H185" s="1471">
        <v>2</v>
      </c>
      <c r="I185" s="1415">
        <v>15000</v>
      </c>
      <c r="J185" s="1416" t="s">
        <v>1017</v>
      </c>
      <c r="K185" s="1442">
        <v>300</v>
      </c>
      <c r="L185" s="1446" t="s">
        <v>68</v>
      </c>
      <c r="M185" s="1414"/>
      <c r="N185" s="1417"/>
      <c r="O185" s="912"/>
      <c r="P185" s="912">
        <v>1</v>
      </c>
      <c r="Q185" s="912"/>
    </row>
    <row r="186" spans="1:19" s="909" customFormat="1" ht="17.25" customHeight="1" x14ac:dyDescent="0.2">
      <c r="A186" s="1364">
        <v>10</v>
      </c>
      <c r="B186" s="1365">
        <v>31001</v>
      </c>
      <c r="C186" s="1372" t="s">
        <v>69</v>
      </c>
      <c r="D186" s="1466" t="s">
        <v>886</v>
      </c>
      <c r="E186" s="1472" t="s">
        <v>835</v>
      </c>
      <c r="F186" s="1472"/>
      <c r="G186" s="1365" t="s">
        <v>1267</v>
      </c>
      <c r="H186" s="1439">
        <v>2</v>
      </c>
      <c r="I186" s="1368">
        <v>15000</v>
      </c>
      <c r="J186" s="1419" t="s">
        <v>1017</v>
      </c>
      <c r="K186" s="1445">
        <v>300</v>
      </c>
      <c r="L186" s="1450" t="s">
        <v>68</v>
      </c>
      <c r="M186" s="1370"/>
      <c r="N186" s="1377"/>
      <c r="O186" s="912"/>
      <c r="P186" s="912">
        <v>1</v>
      </c>
      <c r="Q186" s="912"/>
    </row>
    <row r="187" spans="1:19" s="909" customFormat="1" ht="17.25" customHeight="1" x14ac:dyDescent="0.2">
      <c r="A187" s="1364"/>
      <c r="B187" s="1365"/>
      <c r="C187" s="1372"/>
      <c r="D187" s="1466"/>
      <c r="E187" s="1472"/>
      <c r="F187" s="1472"/>
      <c r="G187" s="1439"/>
      <c r="H187" s="1439"/>
      <c r="I187" s="1368"/>
      <c r="J187" s="1419"/>
      <c r="K187" s="1445"/>
      <c r="L187" s="1450"/>
      <c r="M187" s="1370"/>
      <c r="N187" s="1377"/>
      <c r="O187" s="912"/>
      <c r="P187" s="912"/>
      <c r="Q187" s="912"/>
    </row>
    <row r="188" spans="1:19" s="909" customFormat="1" ht="17.25" customHeight="1" x14ac:dyDescent="0.2">
      <c r="A188" s="1363"/>
      <c r="B188" s="1363">
        <v>32</v>
      </c>
      <c r="C188" s="1478" t="s">
        <v>413</v>
      </c>
      <c r="D188" s="1479"/>
      <c r="E188" s="1479"/>
      <c r="F188" s="1479"/>
      <c r="G188" s="1363"/>
      <c r="H188" s="1438">
        <f>H189</f>
        <v>2</v>
      </c>
      <c r="I188" s="1438">
        <f>I189</f>
        <v>0</v>
      </c>
      <c r="J188" s="1463"/>
      <c r="K188" s="1381"/>
      <c r="L188" s="1380"/>
      <c r="M188" s="1380"/>
      <c r="N188" s="1362"/>
      <c r="O188" s="912"/>
      <c r="P188" s="912"/>
      <c r="Q188" s="912">
        <f>P189</f>
        <v>1</v>
      </c>
    </row>
    <row r="189" spans="1:19" s="909" customFormat="1" ht="17.25" customHeight="1" x14ac:dyDescent="0.2">
      <c r="A189" s="1424"/>
      <c r="B189" s="1424">
        <v>32903</v>
      </c>
      <c r="C189" s="1480" t="s">
        <v>1079</v>
      </c>
      <c r="D189" s="1481"/>
      <c r="E189" s="1481"/>
      <c r="F189" s="1481"/>
      <c r="G189" s="1424"/>
      <c r="H189" s="1428">
        <f>SUM(H190:H190)</f>
        <v>2</v>
      </c>
      <c r="I189" s="1428">
        <f>SUM(I190:I190)</f>
        <v>0</v>
      </c>
      <c r="J189" s="1430"/>
      <c r="K189" s="1471" t="s">
        <v>69</v>
      </c>
      <c r="L189" s="1471" t="s">
        <v>69</v>
      </c>
      <c r="M189" s="1428"/>
      <c r="N189" s="1432"/>
      <c r="O189" s="912"/>
      <c r="P189" s="1605">
        <v>1</v>
      </c>
      <c r="Q189" s="912"/>
    </row>
    <row r="190" spans="1:19" s="909" customFormat="1" ht="31.5" customHeight="1" x14ac:dyDescent="0.2">
      <c r="A190" s="1364">
        <v>1</v>
      </c>
      <c r="B190" s="1364">
        <v>32903</v>
      </c>
      <c r="C190" s="1482" t="s">
        <v>69</v>
      </c>
      <c r="D190" s="1472" t="s">
        <v>1081</v>
      </c>
      <c r="E190" s="1466" t="s">
        <v>1082</v>
      </c>
      <c r="F190" s="1466"/>
      <c r="G190" s="1364" t="s">
        <v>1267</v>
      </c>
      <c r="H190" s="1365">
        <v>2</v>
      </c>
      <c r="I190" s="1439" t="s">
        <v>69</v>
      </c>
      <c r="J190" s="1377" t="s">
        <v>245</v>
      </c>
      <c r="K190" s="1439" t="s">
        <v>69</v>
      </c>
      <c r="L190" s="1439" t="s">
        <v>69</v>
      </c>
      <c r="M190" s="1370"/>
      <c r="N190" s="1377"/>
      <c r="O190" s="912"/>
      <c r="P190" s="912">
        <v>1</v>
      </c>
      <c r="Q190" s="912"/>
    </row>
    <row r="191" spans="1:19" ht="17.25" customHeight="1" x14ac:dyDescent="0.25">
      <c r="A191" s="1483"/>
      <c r="B191" s="1483"/>
      <c r="C191" s="1484"/>
      <c r="D191" s="1485"/>
      <c r="E191" s="1472"/>
      <c r="F191" s="1472"/>
      <c r="G191" s="1483"/>
      <c r="H191" s="1368"/>
      <c r="I191" s="1486"/>
      <c r="J191" s="1487"/>
      <c r="K191" s="1488"/>
      <c r="L191" s="1489"/>
      <c r="M191" s="1490"/>
      <c r="N191" s="1491"/>
      <c r="O191" s="694"/>
      <c r="P191" s="694"/>
      <c r="Q191" s="694"/>
      <c r="R191" s="690"/>
      <c r="S191" s="690"/>
    </row>
    <row r="192" spans="1:19" s="913" customFormat="1" ht="30" customHeight="1" thickBot="1" x14ac:dyDescent="0.25">
      <c r="A192" s="2069" t="s">
        <v>15</v>
      </c>
      <c r="B192" s="2069"/>
      <c r="C192" s="2069"/>
      <c r="D192" s="2069"/>
      <c r="E192" s="2069"/>
      <c r="F192" s="2069"/>
      <c r="G192" s="2069"/>
      <c r="H192" s="1492">
        <f>H11+H137+H146+H156+H165+H188</f>
        <v>346</v>
      </c>
      <c r="I192" s="1493">
        <f>I11+I137+I146+I156+I165+I188</f>
        <v>1419375</v>
      </c>
      <c r="J192" s="1494"/>
      <c r="K192" s="1495"/>
      <c r="L192" s="1496"/>
      <c r="M192" s="1496"/>
      <c r="N192" s="1494"/>
      <c r="O192" s="919"/>
      <c r="P192" s="919">
        <f>SUM(P189+P166+P157+P147+P138+P82+P79+P75+P70+P65+P62+P52+P19+P12)</f>
        <v>132</v>
      </c>
      <c r="Q192" s="919">
        <f>SUM(Q11:Q188)</f>
        <v>132</v>
      </c>
    </row>
    <row r="193" spans="1:19" ht="15.75" thickTop="1" x14ac:dyDescent="0.2">
      <c r="O193" s="694"/>
      <c r="P193" s="694"/>
      <c r="Q193" s="694"/>
      <c r="R193" s="690"/>
      <c r="S193" s="690"/>
    </row>
    <row r="195" spans="1:19" x14ac:dyDescent="0.2">
      <c r="A195" s="1012"/>
      <c r="B195" s="993"/>
      <c r="C195" s="994"/>
      <c r="D195" s="994"/>
      <c r="E195" s="775"/>
      <c r="F195" s="775"/>
      <c r="G195" s="993"/>
      <c r="H195" s="824"/>
      <c r="I195" s="995"/>
      <c r="J195" s="996"/>
      <c r="K195" s="995"/>
      <c r="L195" s="993"/>
      <c r="M195" s="993"/>
      <c r="N195" s="996"/>
    </row>
    <row r="196" spans="1:19" x14ac:dyDescent="0.2">
      <c r="A196" s="1012"/>
      <c r="B196" s="993"/>
      <c r="C196" s="994"/>
      <c r="D196" s="994"/>
      <c r="E196" s="775"/>
      <c r="F196" s="775"/>
      <c r="G196" s="993"/>
      <c r="H196" s="824"/>
      <c r="I196" s="995"/>
      <c r="J196" s="996"/>
      <c r="K196" s="995"/>
      <c r="L196" s="993"/>
      <c r="M196" s="993"/>
      <c r="N196" s="996"/>
    </row>
    <row r="197" spans="1:19" x14ac:dyDescent="0.2">
      <c r="A197" s="1012"/>
      <c r="B197" s="993"/>
      <c r="C197" s="994"/>
      <c r="D197" s="994"/>
      <c r="E197" s="775"/>
      <c r="F197" s="775"/>
      <c r="G197" s="993"/>
      <c r="H197" s="824"/>
      <c r="I197" s="995"/>
      <c r="J197" s="996"/>
      <c r="K197" s="995"/>
      <c r="L197" s="993"/>
      <c r="M197" s="993"/>
      <c r="N197" s="996"/>
    </row>
    <row r="198" spans="1:19" x14ac:dyDescent="0.2">
      <c r="A198" s="1012"/>
      <c r="B198" s="993"/>
      <c r="C198" s="994"/>
      <c r="D198" s="994"/>
      <c r="E198" s="775"/>
      <c r="F198" s="775"/>
      <c r="G198" s="993"/>
      <c r="H198" s="824"/>
      <c r="I198" s="995"/>
      <c r="J198" s="996"/>
      <c r="K198" s="995"/>
      <c r="L198" s="993"/>
      <c r="M198" s="993"/>
      <c r="N198" s="996"/>
    </row>
    <row r="199" spans="1:19" x14ac:dyDescent="0.2">
      <c r="A199" s="1012"/>
      <c r="B199" s="993"/>
      <c r="C199" s="994"/>
      <c r="D199" s="994"/>
      <c r="E199" s="775"/>
      <c r="F199" s="775"/>
      <c r="G199" s="993"/>
      <c r="H199" s="824"/>
      <c r="I199" s="995"/>
      <c r="J199" s="996"/>
      <c r="K199" s="995"/>
      <c r="L199" s="993"/>
      <c r="M199" s="993"/>
      <c r="N199" s="996"/>
    </row>
    <row r="200" spans="1:19" x14ac:dyDescent="0.2">
      <c r="A200" s="1012"/>
      <c r="B200" s="993"/>
      <c r="C200" s="994"/>
      <c r="D200" s="994"/>
      <c r="E200" s="775"/>
      <c r="F200" s="775"/>
      <c r="G200" s="993"/>
      <c r="H200" s="824"/>
      <c r="I200" s="995"/>
      <c r="J200" s="996"/>
      <c r="K200" s="995"/>
      <c r="L200" s="993"/>
      <c r="M200" s="993"/>
      <c r="N200" s="996"/>
    </row>
    <row r="201" spans="1:19" ht="63" customHeight="1" x14ac:dyDescent="0.2">
      <c r="A201" s="1012"/>
      <c r="B201" s="993"/>
      <c r="C201" s="994"/>
      <c r="D201" s="994"/>
      <c r="E201" s="775"/>
      <c r="F201" s="775"/>
      <c r="G201" s="993"/>
      <c r="H201" s="824"/>
      <c r="I201" s="995"/>
      <c r="J201" s="996"/>
      <c r="K201" s="995"/>
      <c r="L201" s="993"/>
      <c r="M201" s="993"/>
      <c r="N201" s="996"/>
    </row>
    <row r="202" spans="1:19" x14ac:dyDescent="0.2">
      <c r="A202" s="1012"/>
      <c r="B202" s="993"/>
      <c r="C202" s="994"/>
      <c r="D202" s="994"/>
      <c r="E202" s="775"/>
      <c r="F202" s="775"/>
      <c r="G202" s="993"/>
      <c r="H202" s="824"/>
      <c r="I202" s="995"/>
      <c r="J202" s="996"/>
      <c r="K202" s="995"/>
      <c r="L202" s="993"/>
      <c r="M202" s="993"/>
      <c r="N202" s="996"/>
    </row>
    <row r="203" spans="1:19" x14ac:dyDescent="0.2">
      <c r="A203" s="1012"/>
      <c r="B203" s="993"/>
      <c r="C203" s="994"/>
      <c r="D203" s="994"/>
      <c r="E203" s="775"/>
      <c r="F203" s="775"/>
      <c r="G203" s="993"/>
      <c r="H203" s="824"/>
      <c r="I203" s="995"/>
      <c r="J203" s="996"/>
      <c r="K203" s="995"/>
      <c r="L203" s="993"/>
      <c r="M203" s="993"/>
      <c r="N203" s="996"/>
    </row>
    <row r="204" spans="1:19" x14ac:dyDescent="0.2">
      <c r="A204" s="1012"/>
      <c r="B204" s="993"/>
      <c r="C204" s="994"/>
      <c r="D204" s="994"/>
      <c r="E204" s="775"/>
      <c r="F204" s="775"/>
      <c r="G204" s="993"/>
      <c r="H204" s="824"/>
      <c r="I204" s="995"/>
      <c r="J204" s="996"/>
      <c r="K204" s="995"/>
      <c r="L204" s="993"/>
      <c r="M204" s="993"/>
      <c r="N204" s="996"/>
    </row>
    <row r="205" spans="1:19" x14ac:dyDescent="0.2">
      <c r="A205" s="1012"/>
      <c r="B205" s="993"/>
      <c r="C205" s="994"/>
      <c r="D205" s="994"/>
      <c r="E205" s="775"/>
      <c r="F205" s="775"/>
      <c r="G205" s="993"/>
      <c r="H205" s="824"/>
      <c r="I205" s="995"/>
      <c r="J205" s="996"/>
      <c r="K205" s="995"/>
      <c r="L205" s="993"/>
      <c r="M205" s="993"/>
      <c r="N205" s="996"/>
    </row>
    <row r="206" spans="1:19" x14ac:dyDescent="0.2">
      <c r="A206" s="1012"/>
      <c r="B206" s="993"/>
      <c r="C206" s="994"/>
      <c r="D206" s="994"/>
      <c r="E206" s="775"/>
      <c r="F206" s="775"/>
      <c r="G206" s="993"/>
      <c r="H206" s="824"/>
      <c r="I206" s="995"/>
      <c r="J206" s="996"/>
      <c r="K206" s="995"/>
      <c r="L206" s="993"/>
      <c r="M206" s="993"/>
      <c r="N206" s="996"/>
    </row>
    <row r="207" spans="1:19" x14ac:dyDescent="0.2">
      <c r="A207" s="1012"/>
      <c r="B207" s="993"/>
      <c r="C207" s="994"/>
      <c r="D207" s="994"/>
      <c r="E207" s="775"/>
      <c r="F207" s="775"/>
      <c r="G207" s="993"/>
      <c r="H207" s="824"/>
      <c r="I207" s="995"/>
      <c r="J207" s="996"/>
      <c r="K207" s="995"/>
      <c r="L207" s="993"/>
      <c r="M207" s="993"/>
      <c r="N207" s="996"/>
    </row>
    <row r="208" spans="1:19" x14ac:dyDescent="0.2">
      <c r="A208" s="1012"/>
      <c r="B208" s="993"/>
      <c r="C208" s="994"/>
      <c r="D208" s="994"/>
      <c r="E208" s="775"/>
      <c r="F208" s="775"/>
      <c r="G208" s="993"/>
      <c r="H208" s="824"/>
      <c r="I208" s="995"/>
      <c r="J208" s="996"/>
      <c r="K208" s="995"/>
      <c r="L208" s="993"/>
      <c r="M208" s="993"/>
      <c r="N208" s="996"/>
    </row>
    <row r="209" spans="1:14" x14ac:dyDescent="0.2">
      <c r="A209" s="1012"/>
      <c r="B209" s="993"/>
      <c r="C209" s="994"/>
      <c r="D209" s="994"/>
      <c r="E209" s="775"/>
      <c r="F209" s="775"/>
      <c r="G209" s="993"/>
      <c r="H209" s="824"/>
      <c r="I209" s="995"/>
      <c r="J209" s="996"/>
      <c r="K209" s="995"/>
      <c r="L209" s="993"/>
      <c r="M209" s="993"/>
      <c r="N209" s="996"/>
    </row>
    <row r="210" spans="1:14" x14ac:dyDescent="0.2">
      <c r="A210" s="1012"/>
      <c r="B210" s="993"/>
      <c r="C210" s="994"/>
      <c r="D210" s="994"/>
      <c r="E210" s="775"/>
      <c r="F210" s="775"/>
      <c r="G210" s="993"/>
      <c r="H210" s="824"/>
      <c r="I210" s="995"/>
      <c r="J210" s="996"/>
      <c r="K210" s="995"/>
      <c r="L210" s="993"/>
      <c r="M210" s="993"/>
      <c r="N210" s="996"/>
    </row>
    <row r="211" spans="1:14" x14ac:dyDescent="0.2">
      <c r="A211" s="1012"/>
      <c r="B211" s="993"/>
      <c r="C211" s="994"/>
      <c r="D211" s="994"/>
      <c r="E211" s="775"/>
      <c r="F211" s="775"/>
      <c r="G211" s="993"/>
      <c r="H211" s="824"/>
      <c r="I211" s="995"/>
      <c r="J211" s="996"/>
      <c r="K211" s="995"/>
      <c r="L211" s="993"/>
      <c r="M211" s="993"/>
      <c r="N211" s="996"/>
    </row>
    <row r="212" spans="1:14" x14ac:dyDescent="0.2">
      <c r="A212" s="1012"/>
      <c r="B212" s="993"/>
      <c r="C212" s="994"/>
      <c r="D212" s="994"/>
      <c r="E212" s="775"/>
      <c r="F212" s="775"/>
      <c r="G212" s="993"/>
      <c r="H212" s="824"/>
      <c r="I212" s="995"/>
      <c r="J212" s="996"/>
      <c r="K212" s="995"/>
      <c r="L212" s="993"/>
      <c r="M212" s="993"/>
      <c r="N212" s="996"/>
    </row>
    <row r="213" spans="1:14" x14ac:dyDescent="0.2">
      <c r="A213" s="1012"/>
      <c r="B213" s="993"/>
      <c r="C213" s="994"/>
      <c r="D213" s="994"/>
      <c r="E213" s="775"/>
      <c r="F213" s="775"/>
      <c r="G213" s="993"/>
      <c r="H213" s="824"/>
      <c r="I213" s="995"/>
      <c r="J213" s="996"/>
      <c r="K213" s="995"/>
      <c r="L213" s="993"/>
      <c r="M213" s="993"/>
      <c r="N213" s="996"/>
    </row>
    <row r="214" spans="1:14" x14ac:dyDescent="0.2">
      <c r="A214" s="1012"/>
      <c r="B214" s="993"/>
      <c r="C214" s="994"/>
      <c r="D214" s="994"/>
      <c r="E214" s="775"/>
      <c r="F214" s="775"/>
      <c r="G214" s="993"/>
      <c r="H214" s="824"/>
      <c r="I214" s="995"/>
      <c r="J214" s="996"/>
      <c r="K214" s="995"/>
      <c r="L214" s="993"/>
      <c r="M214" s="993"/>
      <c r="N214" s="996"/>
    </row>
    <row r="215" spans="1:14" x14ac:dyDescent="0.2">
      <c r="A215" s="1012"/>
      <c r="B215" s="993"/>
      <c r="C215" s="994"/>
      <c r="D215" s="994"/>
      <c r="E215" s="775"/>
      <c r="F215" s="775"/>
      <c r="G215" s="993"/>
      <c r="H215" s="824"/>
      <c r="I215" s="995"/>
      <c r="J215" s="996"/>
      <c r="K215" s="995"/>
      <c r="L215" s="993"/>
      <c r="M215" s="993"/>
      <c r="N215" s="996"/>
    </row>
    <row r="216" spans="1:14" x14ac:dyDescent="0.2">
      <c r="A216" s="1012"/>
      <c r="B216" s="993"/>
      <c r="C216" s="994"/>
      <c r="D216" s="994"/>
      <c r="E216" s="775"/>
      <c r="F216" s="775"/>
      <c r="G216" s="993"/>
      <c r="H216" s="824"/>
      <c r="I216" s="995"/>
      <c r="J216" s="996"/>
      <c r="K216" s="995"/>
      <c r="L216" s="993"/>
      <c r="M216" s="993"/>
      <c r="N216" s="996"/>
    </row>
    <row r="217" spans="1:14" x14ac:dyDescent="0.2">
      <c r="A217" s="1012"/>
      <c r="B217" s="993"/>
      <c r="C217" s="994"/>
      <c r="D217" s="994"/>
      <c r="E217" s="775"/>
      <c r="F217" s="775"/>
      <c r="G217" s="993"/>
      <c r="H217" s="824"/>
      <c r="I217" s="995"/>
      <c r="J217" s="996"/>
      <c r="K217" s="995"/>
      <c r="L217" s="993"/>
      <c r="M217" s="993"/>
      <c r="N217" s="996"/>
    </row>
    <row r="218" spans="1:14" x14ac:dyDescent="0.2">
      <c r="A218" s="1012"/>
      <c r="B218" s="993"/>
      <c r="C218" s="994"/>
      <c r="D218" s="994"/>
      <c r="E218" s="775"/>
      <c r="F218" s="775"/>
      <c r="G218" s="993"/>
      <c r="H218" s="824"/>
      <c r="I218" s="995"/>
      <c r="J218" s="996"/>
      <c r="K218" s="995"/>
      <c r="L218" s="993"/>
      <c r="M218" s="993"/>
      <c r="N218" s="996"/>
    </row>
    <row r="219" spans="1:14" x14ac:dyDescent="0.2">
      <c r="A219" s="1012"/>
      <c r="B219" s="993"/>
      <c r="C219" s="994"/>
      <c r="D219" s="994"/>
      <c r="E219" s="775"/>
      <c r="F219" s="775"/>
      <c r="G219" s="993"/>
      <c r="H219" s="824"/>
      <c r="I219" s="995"/>
      <c r="J219" s="996"/>
      <c r="K219" s="995"/>
      <c r="L219" s="993"/>
      <c r="M219" s="993"/>
      <c r="N219" s="996"/>
    </row>
    <row r="220" spans="1:14" x14ac:dyDescent="0.2">
      <c r="A220" s="1012"/>
      <c r="B220" s="993"/>
      <c r="C220" s="994"/>
      <c r="D220" s="994"/>
      <c r="E220" s="775"/>
      <c r="F220" s="775"/>
      <c r="G220" s="993"/>
      <c r="H220" s="824"/>
      <c r="I220" s="995"/>
      <c r="J220" s="996"/>
      <c r="K220" s="995"/>
      <c r="L220" s="993"/>
      <c r="M220" s="993"/>
      <c r="N220" s="996"/>
    </row>
    <row r="221" spans="1:14" x14ac:dyDescent="0.2">
      <c r="A221" s="1012"/>
      <c r="B221" s="993"/>
      <c r="C221" s="994"/>
      <c r="D221" s="994"/>
      <c r="E221" s="775"/>
      <c r="F221" s="775"/>
      <c r="G221" s="993"/>
      <c r="H221" s="824"/>
      <c r="I221" s="995"/>
      <c r="J221" s="996"/>
      <c r="K221" s="995"/>
      <c r="L221" s="993"/>
      <c r="M221" s="993"/>
      <c r="N221" s="996"/>
    </row>
    <row r="222" spans="1:14" x14ac:dyDescent="0.2">
      <c r="A222" s="1012"/>
      <c r="B222" s="993"/>
      <c r="C222" s="994"/>
      <c r="D222" s="994"/>
      <c r="E222" s="775"/>
      <c r="F222" s="775"/>
      <c r="G222" s="993"/>
      <c r="H222" s="824"/>
      <c r="I222" s="995"/>
      <c r="J222" s="996"/>
      <c r="K222" s="995"/>
      <c r="L222" s="993"/>
      <c r="M222" s="993"/>
      <c r="N222" s="996"/>
    </row>
    <row r="223" spans="1:14" x14ac:dyDescent="0.2">
      <c r="A223" s="1012"/>
      <c r="B223" s="993"/>
      <c r="C223" s="994"/>
      <c r="D223" s="994"/>
      <c r="E223" s="775"/>
      <c r="F223" s="775"/>
      <c r="G223" s="993"/>
      <c r="H223" s="824"/>
      <c r="I223" s="995"/>
      <c r="J223" s="996"/>
      <c r="K223" s="995"/>
      <c r="L223" s="993"/>
      <c r="M223" s="993"/>
      <c r="N223" s="996"/>
    </row>
    <row r="224" spans="1:14" x14ac:dyDescent="0.2">
      <c r="A224" s="1012"/>
      <c r="B224" s="993"/>
      <c r="C224" s="994"/>
      <c r="D224" s="994"/>
      <c r="E224" s="775"/>
      <c r="F224" s="775"/>
      <c r="G224" s="993"/>
      <c r="H224" s="824"/>
      <c r="I224" s="995"/>
      <c r="J224" s="996"/>
      <c r="K224" s="995"/>
      <c r="L224" s="993"/>
      <c r="M224" s="993"/>
      <c r="N224" s="996"/>
    </row>
    <row r="225" spans="1:14" x14ac:dyDescent="0.2">
      <c r="A225" s="1012"/>
      <c r="B225" s="993"/>
      <c r="C225" s="994"/>
      <c r="D225" s="994"/>
      <c r="E225" s="775"/>
      <c r="F225" s="775"/>
      <c r="G225" s="993"/>
      <c r="H225" s="824"/>
      <c r="I225" s="995"/>
      <c r="J225" s="996"/>
      <c r="K225" s="995"/>
      <c r="L225" s="993"/>
      <c r="M225" s="993"/>
      <c r="N225" s="996"/>
    </row>
    <row r="226" spans="1:14" x14ac:dyDescent="0.2">
      <c r="A226" s="1012"/>
      <c r="B226" s="993"/>
      <c r="C226" s="994"/>
      <c r="D226" s="994"/>
      <c r="E226" s="775"/>
      <c r="F226" s="775"/>
      <c r="G226" s="993"/>
      <c r="H226" s="824"/>
      <c r="I226" s="995"/>
      <c r="J226" s="996"/>
      <c r="K226" s="995"/>
      <c r="L226" s="993"/>
      <c r="M226" s="993"/>
      <c r="N226" s="996"/>
    </row>
    <row r="227" spans="1:14" x14ac:dyDescent="0.2">
      <c r="A227" s="1012"/>
      <c r="B227" s="993"/>
      <c r="C227" s="994"/>
      <c r="D227" s="994"/>
      <c r="E227" s="775"/>
      <c r="F227" s="775"/>
      <c r="G227" s="993"/>
      <c r="H227" s="824"/>
      <c r="I227" s="995"/>
      <c r="J227" s="996"/>
      <c r="K227" s="995"/>
      <c r="L227" s="993"/>
      <c r="M227" s="993"/>
      <c r="N227" s="996"/>
    </row>
    <row r="228" spans="1:14" x14ac:dyDescent="0.2">
      <c r="A228" s="1012"/>
      <c r="B228" s="993"/>
      <c r="C228" s="994"/>
      <c r="D228" s="994"/>
      <c r="E228" s="775"/>
      <c r="F228" s="775"/>
      <c r="G228" s="993"/>
      <c r="H228" s="824"/>
      <c r="I228" s="995"/>
      <c r="J228" s="996"/>
      <c r="K228" s="995"/>
      <c r="L228" s="993"/>
      <c r="M228" s="993"/>
      <c r="N228" s="996"/>
    </row>
    <row r="229" spans="1:14" x14ac:dyDescent="0.2">
      <c r="A229" s="1012"/>
      <c r="B229" s="993"/>
      <c r="C229" s="994"/>
      <c r="D229" s="994"/>
      <c r="E229" s="775"/>
      <c r="F229" s="775"/>
      <c r="G229" s="993"/>
      <c r="H229" s="824"/>
      <c r="I229" s="995"/>
      <c r="J229" s="996"/>
      <c r="K229" s="995"/>
      <c r="L229" s="993"/>
      <c r="M229" s="993"/>
      <c r="N229" s="996"/>
    </row>
    <row r="230" spans="1:14" x14ac:dyDescent="0.2">
      <c r="A230" s="1012"/>
      <c r="B230" s="993"/>
      <c r="C230" s="994"/>
      <c r="D230" s="994"/>
      <c r="E230" s="775"/>
      <c r="F230" s="775"/>
      <c r="G230" s="993"/>
      <c r="H230" s="824"/>
      <c r="I230" s="995"/>
      <c r="J230" s="996"/>
      <c r="K230" s="995"/>
      <c r="L230" s="993"/>
      <c r="M230" s="993"/>
      <c r="N230" s="996"/>
    </row>
    <row r="231" spans="1:14" x14ac:dyDescent="0.2">
      <c r="A231" s="1012"/>
      <c r="B231" s="993"/>
      <c r="C231" s="994"/>
      <c r="D231" s="994"/>
      <c r="E231" s="775"/>
      <c r="F231" s="775"/>
      <c r="G231" s="993"/>
      <c r="H231" s="824"/>
      <c r="I231" s="995"/>
      <c r="J231" s="996"/>
      <c r="K231" s="995"/>
      <c r="L231" s="993"/>
      <c r="M231" s="993"/>
      <c r="N231" s="996"/>
    </row>
    <row r="232" spans="1:14" x14ac:dyDescent="0.2">
      <c r="A232" s="1012"/>
      <c r="B232" s="993"/>
      <c r="C232" s="994"/>
      <c r="D232" s="994"/>
      <c r="E232" s="775"/>
      <c r="F232" s="775"/>
      <c r="G232" s="993"/>
      <c r="H232" s="824"/>
      <c r="I232" s="995"/>
      <c r="J232" s="996"/>
      <c r="K232" s="995"/>
      <c r="L232" s="993"/>
      <c r="M232" s="993"/>
      <c r="N232" s="996"/>
    </row>
    <row r="233" spans="1:14" x14ac:dyDescent="0.2">
      <c r="A233" s="1012"/>
      <c r="B233" s="993"/>
      <c r="C233" s="994"/>
      <c r="D233" s="994"/>
      <c r="E233" s="775"/>
      <c r="F233" s="775"/>
      <c r="G233" s="993"/>
      <c r="H233" s="824"/>
      <c r="I233" s="995"/>
      <c r="J233" s="996"/>
      <c r="K233" s="995"/>
      <c r="L233" s="993"/>
      <c r="M233" s="993"/>
      <c r="N233" s="996"/>
    </row>
    <row r="234" spans="1:14" x14ac:dyDescent="0.2">
      <c r="A234" s="1012"/>
      <c r="B234" s="993"/>
      <c r="C234" s="994"/>
      <c r="D234" s="994"/>
      <c r="E234" s="775"/>
      <c r="F234" s="775"/>
      <c r="G234" s="993"/>
      <c r="H234" s="824"/>
      <c r="I234" s="995"/>
      <c r="J234" s="996"/>
      <c r="K234" s="995"/>
      <c r="L234" s="993"/>
      <c r="M234" s="993"/>
      <c r="N234" s="996"/>
    </row>
    <row r="235" spans="1:14" x14ac:dyDescent="0.2">
      <c r="A235" s="1012"/>
      <c r="B235" s="993"/>
      <c r="C235" s="994"/>
      <c r="D235" s="994"/>
      <c r="E235" s="775"/>
      <c r="F235" s="775"/>
      <c r="G235" s="993"/>
      <c r="H235" s="824"/>
      <c r="I235" s="995"/>
      <c r="J235" s="996"/>
      <c r="K235" s="995"/>
      <c r="L235" s="993"/>
      <c r="M235" s="993"/>
      <c r="N235" s="996"/>
    </row>
    <row r="236" spans="1:14" x14ac:dyDescent="0.2">
      <c r="A236" s="1012"/>
      <c r="B236" s="993"/>
      <c r="C236" s="994"/>
      <c r="D236" s="994"/>
      <c r="E236" s="775"/>
      <c r="F236" s="775"/>
      <c r="G236" s="993"/>
      <c r="H236" s="824"/>
      <c r="I236" s="995"/>
      <c r="J236" s="996"/>
      <c r="K236" s="995"/>
      <c r="L236" s="993"/>
      <c r="M236" s="993"/>
      <c r="N236" s="996"/>
    </row>
    <row r="237" spans="1:14" x14ac:dyDescent="0.2">
      <c r="A237" s="1012"/>
      <c r="B237" s="993"/>
      <c r="C237" s="994"/>
      <c r="D237" s="994"/>
      <c r="E237" s="775"/>
      <c r="F237" s="775"/>
      <c r="G237" s="993"/>
      <c r="H237" s="824"/>
      <c r="I237" s="995"/>
      <c r="J237" s="996"/>
      <c r="K237" s="995"/>
      <c r="L237" s="993"/>
      <c r="M237" s="993"/>
      <c r="N237" s="996"/>
    </row>
    <row r="238" spans="1:14" x14ac:dyDescent="0.2">
      <c r="A238" s="1012"/>
      <c r="B238" s="993"/>
      <c r="C238" s="994"/>
      <c r="D238" s="994"/>
      <c r="E238" s="775"/>
      <c r="F238" s="775"/>
      <c r="G238" s="993"/>
      <c r="H238" s="824"/>
      <c r="I238" s="995"/>
      <c r="J238" s="996"/>
      <c r="K238" s="995"/>
      <c r="L238" s="993"/>
      <c r="M238" s="993"/>
      <c r="N238" s="996"/>
    </row>
    <row r="239" spans="1:14" x14ac:dyDescent="0.2">
      <c r="A239" s="1012"/>
      <c r="B239" s="993"/>
      <c r="C239" s="994"/>
      <c r="D239" s="994"/>
      <c r="E239" s="775"/>
      <c r="F239" s="775"/>
      <c r="G239" s="993"/>
      <c r="H239" s="824"/>
      <c r="I239" s="995"/>
      <c r="J239" s="996"/>
      <c r="K239" s="995"/>
      <c r="L239" s="993"/>
      <c r="M239" s="993"/>
      <c r="N239" s="996"/>
    </row>
    <row r="240" spans="1:14" x14ac:dyDescent="0.2">
      <c r="A240" s="1012"/>
      <c r="B240" s="993"/>
      <c r="C240" s="994"/>
      <c r="D240" s="994"/>
      <c r="E240" s="775"/>
      <c r="F240" s="775"/>
      <c r="G240" s="993"/>
      <c r="H240" s="824"/>
      <c r="I240" s="995"/>
      <c r="J240" s="996"/>
      <c r="K240" s="995"/>
      <c r="L240" s="993"/>
      <c r="M240" s="993"/>
      <c r="N240" s="996"/>
    </row>
    <row r="241" spans="1:14" x14ac:dyDescent="0.2">
      <c r="A241" s="1012"/>
      <c r="B241" s="993"/>
      <c r="C241" s="994"/>
      <c r="D241" s="994"/>
      <c r="E241" s="775"/>
      <c r="F241" s="775"/>
      <c r="G241" s="993"/>
      <c r="H241" s="824"/>
      <c r="I241" s="995"/>
      <c r="J241" s="996"/>
      <c r="K241" s="995"/>
      <c r="L241" s="993"/>
      <c r="M241" s="993"/>
      <c r="N241" s="996"/>
    </row>
    <row r="242" spans="1:14" x14ac:dyDescent="0.2">
      <c r="A242" s="1012"/>
      <c r="B242" s="993"/>
      <c r="C242" s="994"/>
      <c r="D242" s="994"/>
      <c r="E242" s="775"/>
      <c r="F242" s="775"/>
      <c r="G242" s="993"/>
      <c r="H242" s="824"/>
      <c r="I242" s="995"/>
      <c r="J242" s="996"/>
      <c r="K242" s="995"/>
      <c r="L242" s="993"/>
      <c r="M242" s="993"/>
      <c r="N242" s="996"/>
    </row>
    <row r="243" spans="1:14" x14ac:dyDescent="0.2">
      <c r="A243" s="1012"/>
      <c r="B243" s="993"/>
      <c r="C243" s="994"/>
      <c r="D243" s="994"/>
      <c r="E243" s="775"/>
      <c r="F243" s="775"/>
      <c r="G243" s="993"/>
      <c r="H243" s="824"/>
      <c r="I243" s="995"/>
      <c r="J243" s="996"/>
      <c r="K243" s="995"/>
      <c r="L243" s="993"/>
      <c r="M243" s="993"/>
      <c r="N243" s="996"/>
    </row>
    <row r="244" spans="1:14" x14ac:dyDescent="0.2">
      <c r="A244" s="1012"/>
      <c r="B244" s="993"/>
      <c r="C244" s="994"/>
      <c r="D244" s="994"/>
      <c r="E244" s="775"/>
      <c r="F244" s="775"/>
      <c r="G244" s="993"/>
      <c r="H244" s="824"/>
      <c r="I244" s="995"/>
      <c r="J244" s="996"/>
      <c r="K244" s="995"/>
      <c r="L244" s="993"/>
      <c r="M244" s="993"/>
      <c r="N244" s="996"/>
    </row>
    <row r="245" spans="1:14" x14ac:dyDescent="0.2">
      <c r="A245" s="1012"/>
      <c r="B245" s="993"/>
      <c r="C245" s="994"/>
      <c r="D245" s="994"/>
      <c r="E245" s="775"/>
      <c r="F245" s="775"/>
      <c r="G245" s="993"/>
      <c r="H245" s="824"/>
      <c r="I245" s="995"/>
      <c r="J245" s="996"/>
      <c r="K245" s="995"/>
      <c r="L245" s="993"/>
      <c r="M245" s="993"/>
      <c r="N245" s="996"/>
    </row>
    <row r="246" spans="1:14" x14ac:dyDescent="0.2">
      <c r="A246" s="1012"/>
      <c r="B246" s="993"/>
      <c r="C246" s="994"/>
      <c r="D246" s="994"/>
      <c r="E246" s="775"/>
      <c r="F246" s="775"/>
      <c r="G246" s="993"/>
      <c r="H246" s="824"/>
      <c r="I246" s="995"/>
      <c r="J246" s="996"/>
      <c r="K246" s="995"/>
      <c r="L246" s="993"/>
      <c r="M246" s="993"/>
      <c r="N246" s="996"/>
    </row>
    <row r="247" spans="1:14" x14ac:dyDescent="0.2">
      <c r="A247" s="1012"/>
      <c r="B247" s="993"/>
      <c r="C247" s="994"/>
      <c r="D247" s="994"/>
      <c r="E247" s="775"/>
      <c r="F247" s="775"/>
      <c r="G247" s="993"/>
      <c r="H247" s="824"/>
      <c r="I247" s="995"/>
      <c r="J247" s="996"/>
      <c r="K247" s="995"/>
      <c r="L247" s="993"/>
      <c r="M247" s="993"/>
      <c r="N247" s="996"/>
    </row>
    <row r="248" spans="1:14" x14ac:dyDescent="0.2">
      <c r="A248" s="1012"/>
      <c r="B248" s="993"/>
      <c r="C248" s="994"/>
      <c r="D248" s="994"/>
      <c r="E248" s="775"/>
      <c r="F248" s="775"/>
      <c r="G248" s="993"/>
      <c r="H248" s="824"/>
      <c r="I248" s="995"/>
      <c r="J248" s="996"/>
      <c r="K248" s="995"/>
      <c r="L248" s="993"/>
      <c r="M248" s="993"/>
      <c r="N248" s="996"/>
    </row>
    <row r="249" spans="1:14" x14ac:dyDescent="0.2">
      <c r="A249" s="1012"/>
      <c r="B249" s="993"/>
      <c r="C249" s="994"/>
      <c r="D249" s="994"/>
      <c r="E249" s="775"/>
      <c r="F249" s="775"/>
      <c r="G249" s="993"/>
      <c r="H249" s="824"/>
      <c r="I249" s="995"/>
      <c r="J249" s="996"/>
      <c r="K249" s="995"/>
      <c r="L249" s="993"/>
      <c r="M249" s="993"/>
      <c r="N249" s="996"/>
    </row>
    <row r="250" spans="1:14" x14ac:dyDescent="0.2">
      <c r="A250" s="1012"/>
      <c r="B250" s="993"/>
      <c r="C250" s="994"/>
      <c r="D250" s="994"/>
      <c r="E250" s="775"/>
      <c r="F250" s="775"/>
      <c r="G250" s="993"/>
      <c r="H250" s="824"/>
      <c r="I250" s="995"/>
      <c r="J250" s="996"/>
      <c r="K250" s="995"/>
      <c r="L250" s="993"/>
      <c r="M250" s="993"/>
      <c r="N250" s="996"/>
    </row>
    <row r="251" spans="1:14" x14ac:dyDescent="0.2">
      <c r="A251" s="1012"/>
      <c r="B251" s="993"/>
      <c r="C251" s="994"/>
      <c r="D251" s="994"/>
      <c r="E251" s="775"/>
      <c r="F251" s="775"/>
      <c r="G251" s="993"/>
      <c r="H251" s="824"/>
      <c r="I251" s="995"/>
      <c r="J251" s="996"/>
      <c r="K251" s="995"/>
      <c r="L251" s="993"/>
      <c r="M251" s="993"/>
      <c r="N251" s="996"/>
    </row>
    <row r="252" spans="1:14" x14ac:dyDescent="0.2">
      <c r="A252" s="1012"/>
      <c r="B252" s="993"/>
      <c r="C252" s="994"/>
      <c r="D252" s="994"/>
      <c r="E252" s="775"/>
      <c r="F252" s="775"/>
      <c r="G252" s="993"/>
      <c r="H252" s="824"/>
      <c r="I252" s="995"/>
      <c r="J252" s="996"/>
      <c r="K252" s="995"/>
      <c r="L252" s="993"/>
      <c r="M252" s="993"/>
      <c r="N252" s="996"/>
    </row>
    <row r="253" spans="1:14" x14ac:dyDescent="0.2">
      <c r="A253" s="1012"/>
      <c r="B253" s="993"/>
      <c r="C253" s="994"/>
      <c r="D253" s="994"/>
      <c r="E253" s="775"/>
      <c r="F253" s="775"/>
      <c r="G253" s="993"/>
      <c r="H253" s="824"/>
      <c r="I253" s="995"/>
      <c r="J253" s="996"/>
      <c r="K253" s="995"/>
      <c r="L253" s="993"/>
      <c r="M253" s="993"/>
      <c r="N253" s="996"/>
    </row>
    <row r="254" spans="1:14" x14ac:dyDescent="0.2">
      <c r="A254" s="1012"/>
      <c r="B254" s="993"/>
      <c r="C254" s="994"/>
      <c r="D254" s="994"/>
      <c r="E254" s="775"/>
      <c r="F254" s="775"/>
      <c r="G254" s="993"/>
      <c r="H254" s="824"/>
      <c r="I254" s="995"/>
      <c r="J254" s="996"/>
      <c r="K254" s="995"/>
      <c r="L254" s="993"/>
      <c r="M254" s="993"/>
      <c r="N254" s="996"/>
    </row>
    <row r="255" spans="1:14" x14ac:dyDescent="0.2">
      <c r="A255" s="1012"/>
      <c r="B255" s="993"/>
      <c r="C255" s="994"/>
      <c r="D255" s="994"/>
      <c r="E255" s="775"/>
      <c r="F255" s="775"/>
      <c r="G255" s="993"/>
      <c r="H255" s="824"/>
      <c r="I255" s="995"/>
      <c r="J255" s="996"/>
      <c r="K255" s="995"/>
      <c r="L255" s="993"/>
      <c r="M255" s="993"/>
      <c r="N255" s="996"/>
    </row>
    <row r="256" spans="1:14" x14ac:dyDescent="0.2">
      <c r="A256" s="1012"/>
      <c r="B256" s="993"/>
      <c r="C256" s="994"/>
      <c r="D256" s="994"/>
      <c r="E256" s="775"/>
      <c r="F256" s="775"/>
      <c r="G256" s="993"/>
      <c r="H256" s="824"/>
      <c r="I256" s="995"/>
      <c r="J256" s="996"/>
      <c r="K256" s="995"/>
      <c r="L256" s="993"/>
      <c r="M256" s="993"/>
      <c r="N256" s="996"/>
    </row>
    <row r="257" spans="1:14" x14ac:dyDescent="0.2">
      <c r="A257" s="1012"/>
      <c r="B257" s="993"/>
      <c r="C257" s="994"/>
      <c r="D257" s="994"/>
      <c r="E257" s="775"/>
      <c r="F257" s="775"/>
      <c r="G257" s="993"/>
      <c r="H257" s="824"/>
      <c r="I257" s="995"/>
      <c r="J257" s="996"/>
      <c r="K257" s="995"/>
      <c r="L257" s="993"/>
      <c r="M257" s="993"/>
      <c r="N257" s="996"/>
    </row>
    <row r="258" spans="1:14" x14ac:dyDescent="0.2">
      <c r="A258" s="1012"/>
      <c r="B258" s="993"/>
      <c r="C258" s="994"/>
      <c r="D258" s="994"/>
      <c r="E258" s="775"/>
      <c r="F258" s="775"/>
      <c r="G258" s="993"/>
      <c r="H258" s="824"/>
      <c r="I258" s="995"/>
      <c r="J258" s="996"/>
      <c r="K258" s="995"/>
      <c r="L258" s="993"/>
      <c r="M258" s="993"/>
      <c r="N258" s="996"/>
    </row>
    <row r="259" spans="1:14" x14ac:dyDescent="0.2">
      <c r="A259" s="1012"/>
      <c r="B259" s="993"/>
      <c r="C259" s="994"/>
      <c r="D259" s="994"/>
      <c r="E259" s="775"/>
      <c r="F259" s="775"/>
      <c r="G259" s="993"/>
      <c r="H259" s="824"/>
      <c r="I259" s="995"/>
      <c r="J259" s="996"/>
      <c r="K259" s="995"/>
      <c r="L259" s="993"/>
      <c r="M259" s="993"/>
      <c r="N259" s="996"/>
    </row>
    <row r="260" spans="1:14" x14ac:dyDescent="0.2">
      <c r="A260" s="1012"/>
      <c r="B260" s="993"/>
      <c r="C260" s="994"/>
      <c r="D260" s="994"/>
      <c r="E260" s="775"/>
      <c r="F260" s="775"/>
      <c r="G260" s="993"/>
      <c r="H260" s="824"/>
      <c r="I260" s="995"/>
      <c r="J260" s="996"/>
      <c r="K260" s="995"/>
      <c r="L260" s="993"/>
      <c r="M260" s="993"/>
      <c r="N260" s="996"/>
    </row>
    <row r="261" spans="1:14" x14ac:dyDescent="0.2">
      <c r="A261" s="1012"/>
      <c r="B261" s="993"/>
      <c r="C261" s="994"/>
      <c r="D261" s="994"/>
      <c r="E261" s="775"/>
      <c r="F261" s="775"/>
      <c r="G261" s="993"/>
      <c r="H261" s="824"/>
      <c r="I261" s="995"/>
      <c r="J261" s="996"/>
      <c r="K261" s="995"/>
      <c r="L261" s="993"/>
      <c r="M261" s="993"/>
      <c r="N261" s="996"/>
    </row>
    <row r="262" spans="1:14" x14ac:dyDescent="0.2">
      <c r="A262" s="1012"/>
      <c r="B262" s="993"/>
      <c r="C262" s="994"/>
      <c r="D262" s="994"/>
      <c r="E262" s="775"/>
      <c r="F262" s="775"/>
      <c r="G262" s="993"/>
      <c r="H262" s="824"/>
      <c r="I262" s="995"/>
      <c r="J262" s="996"/>
      <c r="K262" s="995"/>
      <c r="L262" s="993"/>
      <c r="M262" s="993"/>
      <c r="N262" s="996"/>
    </row>
    <row r="263" spans="1:14" x14ac:dyDescent="0.2">
      <c r="A263" s="1012"/>
      <c r="B263" s="993"/>
      <c r="C263" s="994"/>
      <c r="D263" s="994"/>
      <c r="E263" s="775"/>
      <c r="F263" s="775"/>
      <c r="G263" s="993"/>
      <c r="H263" s="824"/>
      <c r="I263" s="995"/>
      <c r="J263" s="996"/>
      <c r="K263" s="995"/>
      <c r="L263" s="993"/>
      <c r="M263" s="993"/>
      <c r="N263" s="996"/>
    </row>
    <row r="264" spans="1:14" x14ac:dyDescent="0.2">
      <c r="A264" s="1012"/>
      <c r="B264" s="993"/>
      <c r="C264" s="994"/>
      <c r="D264" s="994"/>
      <c r="E264" s="775"/>
      <c r="F264" s="775"/>
      <c r="G264" s="993"/>
      <c r="H264" s="824"/>
      <c r="I264" s="995"/>
      <c r="J264" s="996"/>
      <c r="K264" s="995"/>
      <c r="L264" s="993"/>
      <c r="M264" s="993"/>
      <c r="N264" s="996"/>
    </row>
    <row r="265" spans="1:14" x14ac:dyDescent="0.2">
      <c r="A265" s="1012"/>
      <c r="B265" s="993"/>
      <c r="C265" s="994"/>
      <c r="D265" s="994"/>
      <c r="E265" s="775"/>
      <c r="F265" s="775"/>
      <c r="G265" s="993"/>
      <c r="H265" s="824"/>
      <c r="I265" s="995"/>
      <c r="J265" s="996"/>
      <c r="K265" s="995"/>
      <c r="L265" s="993"/>
      <c r="M265" s="993"/>
      <c r="N265" s="996"/>
    </row>
    <row r="266" spans="1:14" x14ac:dyDescent="0.2">
      <c r="A266" s="1012"/>
      <c r="B266" s="993"/>
      <c r="C266" s="994"/>
      <c r="D266" s="994"/>
      <c r="E266" s="775"/>
      <c r="F266" s="775"/>
      <c r="G266" s="993"/>
      <c r="H266" s="824"/>
      <c r="I266" s="995"/>
      <c r="J266" s="996"/>
      <c r="K266" s="995"/>
      <c r="L266" s="993"/>
      <c r="M266" s="993"/>
      <c r="N266" s="996"/>
    </row>
    <row r="267" spans="1:14" x14ac:dyDescent="0.2">
      <c r="A267" s="1012"/>
      <c r="B267" s="993"/>
      <c r="C267" s="994"/>
      <c r="D267" s="994"/>
      <c r="E267" s="775"/>
      <c r="F267" s="775"/>
      <c r="G267" s="993"/>
      <c r="H267" s="824"/>
      <c r="I267" s="995"/>
      <c r="J267" s="996"/>
      <c r="K267" s="995"/>
      <c r="L267" s="993"/>
      <c r="M267" s="993"/>
      <c r="N267" s="996"/>
    </row>
    <row r="268" spans="1:14" x14ac:dyDescent="0.2">
      <c r="A268" s="1012"/>
      <c r="B268" s="993"/>
      <c r="C268" s="994"/>
      <c r="D268" s="994"/>
      <c r="E268" s="775"/>
      <c r="F268" s="775"/>
      <c r="G268" s="993"/>
      <c r="H268" s="824"/>
      <c r="I268" s="995"/>
      <c r="J268" s="996"/>
      <c r="K268" s="995"/>
      <c r="L268" s="993"/>
      <c r="M268" s="993"/>
      <c r="N268" s="996"/>
    </row>
    <row r="269" spans="1:14" x14ac:dyDescent="0.2">
      <c r="A269" s="1012"/>
      <c r="B269" s="993"/>
      <c r="C269" s="994"/>
      <c r="D269" s="994"/>
      <c r="E269" s="775"/>
      <c r="F269" s="775"/>
      <c r="G269" s="993"/>
      <c r="H269" s="824"/>
      <c r="I269" s="995"/>
      <c r="J269" s="996"/>
      <c r="K269" s="995"/>
      <c r="L269" s="993"/>
      <c r="M269" s="993"/>
      <c r="N269" s="996"/>
    </row>
    <row r="270" spans="1:14" x14ac:dyDescent="0.2">
      <c r="A270" s="1012"/>
      <c r="B270" s="993"/>
      <c r="C270" s="994"/>
      <c r="D270" s="994"/>
      <c r="E270" s="775"/>
      <c r="F270" s="775"/>
      <c r="G270" s="993"/>
      <c r="H270" s="824"/>
      <c r="I270" s="995"/>
      <c r="J270" s="996"/>
      <c r="K270" s="995"/>
      <c r="L270" s="993"/>
      <c r="M270" s="993"/>
      <c r="N270" s="996"/>
    </row>
    <row r="271" spans="1:14" x14ac:dyDescent="0.2">
      <c r="A271" s="1012"/>
      <c r="B271" s="993"/>
      <c r="C271" s="994"/>
      <c r="D271" s="994"/>
      <c r="E271" s="775"/>
      <c r="F271" s="775"/>
      <c r="G271" s="993"/>
      <c r="H271" s="824"/>
      <c r="I271" s="995"/>
      <c r="J271" s="996"/>
      <c r="K271" s="995"/>
      <c r="L271" s="993"/>
      <c r="M271" s="993"/>
      <c r="N271" s="996"/>
    </row>
    <row r="272" spans="1:14" x14ac:dyDescent="0.2">
      <c r="A272" s="1012"/>
      <c r="B272" s="993"/>
      <c r="C272" s="994"/>
      <c r="D272" s="994"/>
      <c r="E272" s="775"/>
      <c r="F272" s="775"/>
      <c r="G272" s="993"/>
      <c r="H272" s="824"/>
      <c r="I272" s="995"/>
      <c r="J272" s="996"/>
      <c r="K272" s="995"/>
      <c r="L272" s="993"/>
      <c r="M272" s="993"/>
      <c r="N272" s="996"/>
    </row>
    <row r="273" spans="1:14" x14ac:dyDescent="0.2">
      <c r="A273" s="1012"/>
      <c r="B273" s="993"/>
      <c r="C273" s="994"/>
      <c r="D273" s="994"/>
      <c r="E273" s="775"/>
      <c r="F273" s="775"/>
      <c r="G273" s="993"/>
      <c r="H273" s="824"/>
      <c r="I273" s="995"/>
      <c r="J273" s="996"/>
      <c r="K273" s="995"/>
      <c r="L273" s="993"/>
      <c r="M273" s="993"/>
      <c r="N273" s="996"/>
    </row>
    <row r="274" spans="1:14" x14ac:dyDescent="0.2">
      <c r="A274" s="1012"/>
      <c r="B274" s="993"/>
      <c r="C274" s="994"/>
      <c r="D274" s="994"/>
      <c r="E274" s="775"/>
      <c r="F274" s="775"/>
      <c r="G274" s="993"/>
      <c r="H274" s="824"/>
      <c r="I274" s="995"/>
      <c r="J274" s="996"/>
      <c r="K274" s="995"/>
      <c r="L274" s="993"/>
      <c r="M274" s="993"/>
      <c r="N274" s="996"/>
    </row>
    <row r="275" spans="1:14" x14ac:dyDescent="0.2">
      <c r="A275" s="1012"/>
      <c r="B275" s="993"/>
      <c r="C275" s="994"/>
      <c r="D275" s="994"/>
      <c r="E275" s="775"/>
      <c r="F275" s="775"/>
      <c r="G275" s="993"/>
      <c r="H275" s="824"/>
      <c r="I275" s="995"/>
      <c r="J275" s="996"/>
      <c r="K275" s="995"/>
      <c r="L275" s="993"/>
      <c r="M275" s="993"/>
      <c r="N275" s="996"/>
    </row>
    <row r="276" spans="1:14" x14ac:dyDescent="0.2">
      <c r="A276" s="1012"/>
      <c r="B276" s="993"/>
      <c r="C276" s="994"/>
      <c r="D276" s="994"/>
      <c r="E276" s="775"/>
      <c r="F276" s="775"/>
      <c r="G276" s="993"/>
      <c r="H276" s="824"/>
      <c r="I276" s="995"/>
      <c r="J276" s="996"/>
      <c r="K276" s="995"/>
      <c r="L276" s="993"/>
      <c r="M276" s="993"/>
      <c r="N276" s="996"/>
    </row>
    <row r="277" spans="1:14" x14ac:dyDescent="0.2">
      <c r="A277" s="1012"/>
      <c r="B277" s="993"/>
      <c r="C277" s="994"/>
      <c r="D277" s="994"/>
      <c r="E277" s="775"/>
      <c r="F277" s="775"/>
      <c r="G277" s="993"/>
      <c r="H277" s="824"/>
      <c r="I277" s="995"/>
      <c r="J277" s="996"/>
      <c r="K277" s="995"/>
      <c r="L277" s="993"/>
      <c r="M277" s="993"/>
      <c r="N277" s="996"/>
    </row>
    <row r="278" spans="1:14" x14ac:dyDescent="0.2">
      <c r="A278" s="1012"/>
      <c r="B278" s="993"/>
      <c r="C278" s="994"/>
      <c r="D278" s="994"/>
      <c r="E278" s="775"/>
      <c r="F278" s="775"/>
      <c r="G278" s="993"/>
      <c r="H278" s="824"/>
      <c r="I278" s="995"/>
      <c r="J278" s="996"/>
      <c r="K278" s="995"/>
      <c r="L278" s="993"/>
      <c r="M278" s="993"/>
      <c r="N278" s="996"/>
    </row>
    <row r="279" spans="1:14" x14ac:dyDescent="0.2">
      <c r="A279" s="1012"/>
      <c r="B279" s="993"/>
      <c r="C279" s="994"/>
      <c r="D279" s="994"/>
      <c r="E279" s="775"/>
      <c r="F279" s="775"/>
      <c r="G279" s="993"/>
      <c r="H279" s="824"/>
      <c r="I279" s="995"/>
      <c r="J279" s="996"/>
      <c r="K279" s="995"/>
      <c r="L279" s="993"/>
      <c r="M279" s="993"/>
      <c r="N279" s="996"/>
    </row>
    <row r="280" spans="1:14" x14ac:dyDescent="0.2">
      <c r="A280" s="1012"/>
      <c r="B280" s="993"/>
      <c r="C280" s="994"/>
      <c r="D280" s="994"/>
      <c r="E280" s="775"/>
      <c r="F280" s="775"/>
      <c r="G280" s="993"/>
      <c r="H280" s="824"/>
      <c r="I280" s="995"/>
      <c r="J280" s="996"/>
      <c r="K280" s="995"/>
      <c r="L280" s="993"/>
      <c r="M280" s="993"/>
      <c r="N280" s="996"/>
    </row>
    <row r="281" spans="1:14" x14ac:dyDescent="0.2">
      <c r="A281" s="1012"/>
      <c r="B281" s="993"/>
      <c r="C281" s="994"/>
      <c r="D281" s="994"/>
      <c r="E281" s="775"/>
      <c r="F281" s="775"/>
      <c r="G281" s="993"/>
      <c r="H281" s="824"/>
      <c r="I281" s="995"/>
      <c r="J281" s="996"/>
      <c r="K281" s="995"/>
      <c r="L281" s="993"/>
      <c r="M281" s="993"/>
      <c r="N281" s="996"/>
    </row>
    <row r="282" spans="1:14" x14ac:dyDescent="0.2">
      <c r="A282" s="1012"/>
      <c r="B282" s="993"/>
      <c r="C282" s="994"/>
      <c r="D282" s="994"/>
      <c r="E282" s="775"/>
      <c r="F282" s="775"/>
      <c r="G282" s="993"/>
      <c r="H282" s="824"/>
      <c r="I282" s="995"/>
      <c r="J282" s="996"/>
      <c r="K282" s="995"/>
      <c r="L282" s="993"/>
      <c r="M282" s="993"/>
      <c r="N282" s="996"/>
    </row>
    <row r="283" spans="1:14" x14ac:dyDescent="0.2">
      <c r="A283" s="1012"/>
      <c r="B283" s="993"/>
      <c r="C283" s="994"/>
      <c r="D283" s="994"/>
      <c r="E283" s="775"/>
      <c r="F283" s="775"/>
      <c r="G283" s="993"/>
      <c r="H283" s="824"/>
      <c r="I283" s="995"/>
      <c r="J283" s="996"/>
      <c r="K283" s="995"/>
      <c r="L283" s="993"/>
      <c r="M283" s="993"/>
      <c r="N283" s="996"/>
    </row>
    <row r="284" spans="1:14" x14ac:dyDescent="0.2">
      <c r="A284" s="1012"/>
      <c r="B284" s="993"/>
      <c r="C284" s="994"/>
      <c r="D284" s="994"/>
      <c r="E284" s="775"/>
      <c r="F284" s="775"/>
      <c r="G284" s="993"/>
      <c r="H284" s="824"/>
      <c r="I284" s="995"/>
      <c r="J284" s="996"/>
      <c r="K284" s="995"/>
      <c r="L284" s="993"/>
      <c r="M284" s="993"/>
      <c r="N284" s="996"/>
    </row>
    <row r="285" spans="1:14" x14ac:dyDescent="0.2">
      <c r="A285" s="1012"/>
      <c r="B285" s="993"/>
      <c r="C285" s="994"/>
      <c r="D285" s="994"/>
      <c r="E285" s="775"/>
      <c r="F285" s="775"/>
      <c r="G285" s="993"/>
      <c r="H285" s="824"/>
      <c r="I285" s="995"/>
      <c r="J285" s="996"/>
      <c r="K285" s="995"/>
      <c r="L285" s="993"/>
      <c r="M285" s="993"/>
      <c r="N285" s="996"/>
    </row>
    <row r="286" spans="1:14" x14ac:dyDescent="0.2">
      <c r="A286" s="1012"/>
      <c r="B286" s="993"/>
      <c r="C286" s="994"/>
      <c r="D286" s="994"/>
      <c r="E286" s="775"/>
      <c r="F286" s="775"/>
      <c r="G286" s="993"/>
      <c r="H286" s="824"/>
      <c r="I286" s="995"/>
      <c r="J286" s="996"/>
      <c r="K286" s="995"/>
      <c r="L286" s="993"/>
      <c r="M286" s="993"/>
      <c r="N286" s="996"/>
    </row>
    <row r="287" spans="1:14" x14ac:dyDescent="0.2">
      <c r="A287" s="1012"/>
      <c r="B287" s="993"/>
      <c r="C287" s="994"/>
      <c r="D287" s="994"/>
      <c r="E287" s="775"/>
      <c r="F287" s="775"/>
      <c r="G287" s="993"/>
      <c r="H287" s="824"/>
      <c r="I287" s="995"/>
      <c r="J287" s="996"/>
      <c r="K287" s="995"/>
      <c r="L287" s="993"/>
      <c r="M287" s="993"/>
      <c r="N287" s="996"/>
    </row>
    <row r="288" spans="1:14" x14ac:dyDescent="0.2">
      <c r="A288" s="1012"/>
      <c r="B288" s="993"/>
      <c r="C288" s="994"/>
      <c r="D288" s="994"/>
      <c r="E288" s="775"/>
      <c r="F288" s="775"/>
      <c r="G288" s="993"/>
      <c r="H288" s="824"/>
      <c r="I288" s="995"/>
      <c r="J288" s="996"/>
      <c r="K288" s="995"/>
      <c r="L288" s="993"/>
      <c r="M288" s="993"/>
      <c r="N288" s="996"/>
    </row>
    <row r="289" spans="1:14" x14ac:dyDescent="0.2">
      <c r="A289" s="1012"/>
      <c r="B289" s="993"/>
      <c r="C289" s="994"/>
      <c r="D289" s="994"/>
      <c r="E289" s="775"/>
      <c r="F289" s="775"/>
      <c r="G289" s="993"/>
      <c r="H289" s="824"/>
      <c r="I289" s="995"/>
      <c r="J289" s="996"/>
      <c r="K289" s="995"/>
      <c r="L289" s="993"/>
      <c r="M289" s="993"/>
      <c r="N289" s="996"/>
    </row>
    <row r="290" spans="1:14" x14ac:dyDescent="0.2">
      <c r="A290" s="1012"/>
      <c r="B290" s="993"/>
      <c r="C290" s="994"/>
      <c r="D290" s="994"/>
      <c r="E290" s="775"/>
      <c r="F290" s="775"/>
      <c r="G290" s="993"/>
      <c r="H290" s="824"/>
      <c r="I290" s="995"/>
      <c r="J290" s="996"/>
      <c r="K290" s="995"/>
      <c r="L290" s="993"/>
      <c r="M290" s="993"/>
      <c r="N290" s="996"/>
    </row>
    <row r="291" spans="1:14" x14ac:dyDescent="0.2">
      <c r="A291" s="1012"/>
      <c r="B291" s="993"/>
      <c r="C291" s="994"/>
      <c r="D291" s="994"/>
      <c r="E291" s="775"/>
      <c r="F291" s="775"/>
      <c r="G291" s="993"/>
      <c r="H291" s="824"/>
      <c r="I291" s="995"/>
      <c r="J291" s="996"/>
      <c r="K291" s="995"/>
      <c r="L291" s="993"/>
      <c r="M291" s="993"/>
      <c r="N291" s="996"/>
    </row>
    <row r="292" spans="1:14" x14ac:dyDescent="0.2">
      <c r="A292" s="1012"/>
      <c r="B292" s="993"/>
      <c r="C292" s="994"/>
      <c r="D292" s="994"/>
      <c r="E292" s="775"/>
      <c r="F292" s="775"/>
      <c r="G292" s="993"/>
      <c r="H292" s="824"/>
      <c r="I292" s="995"/>
      <c r="J292" s="996"/>
      <c r="K292" s="995"/>
      <c r="L292" s="993"/>
      <c r="M292" s="993"/>
      <c r="N292" s="996"/>
    </row>
    <row r="293" spans="1:14" x14ac:dyDescent="0.2">
      <c r="A293" s="1012"/>
      <c r="B293" s="993"/>
      <c r="C293" s="994"/>
      <c r="D293" s="994"/>
      <c r="E293" s="775"/>
      <c r="F293" s="775"/>
      <c r="G293" s="993"/>
      <c r="H293" s="824"/>
      <c r="I293" s="995"/>
      <c r="J293" s="996"/>
      <c r="K293" s="995"/>
      <c r="L293" s="993"/>
      <c r="M293" s="993"/>
      <c r="N293" s="996"/>
    </row>
    <row r="294" spans="1:14" x14ac:dyDescent="0.2">
      <c r="A294" s="1012"/>
      <c r="B294" s="993"/>
      <c r="C294" s="994"/>
      <c r="D294" s="994"/>
      <c r="E294" s="775"/>
      <c r="F294" s="775"/>
      <c r="G294" s="993"/>
      <c r="H294" s="824"/>
      <c r="I294" s="995"/>
      <c r="J294" s="996"/>
      <c r="K294" s="995"/>
      <c r="L294" s="993"/>
      <c r="M294" s="993"/>
      <c r="N294" s="996"/>
    </row>
    <row r="295" spans="1:14" x14ac:dyDescent="0.2">
      <c r="A295" s="1012"/>
      <c r="B295" s="993"/>
      <c r="C295" s="994"/>
      <c r="D295" s="994"/>
      <c r="E295" s="775"/>
      <c r="F295" s="775"/>
      <c r="G295" s="993"/>
      <c r="H295" s="824"/>
      <c r="I295" s="995"/>
      <c r="J295" s="996"/>
      <c r="K295" s="995"/>
      <c r="L295" s="993"/>
      <c r="M295" s="993"/>
      <c r="N295" s="996"/>
    </row>
    <row r="296" spans="1:14" x14ac:dyDescent="0.2">
      <c r="A296" s="1012"/>
      <c r="B296" s="993"/>
      <c r="C296" s="994"/>
      <c r="D296" s="994"/>
      <c r="E296" s="775"/>
      <c r="F296" s="775"/>
      <c r="G296" s="993"/>
      <c r="H296" s="824"/>
      <c r="I296" s="995"/>
      <c r="J296" s="996"/>
      <c r="K296" s="995"/>
      <c r="L296" s="993"/>
      <c r="M296" s="993"/>
      <c r="N296" s="996"/>
    </row>
    <row r="297" spans="1:14" x14ac:dyDescent="0.2">
      <c r="A297" s="1012"/>
      <c r="B297" s="993"/>
      <c r="C297" s="994"/>
      <c r="D297" s="994"/>
      <c r="E297" s="775"/>
      <c r="F297" s="775"/>
      <c r="G297" s="993"/>
      <c r="H297" s="824"/>
      <c r="I297" s="995"/>
      <c r="J297" s="996"/>
      <c r="K297" s="995"/>
      <c r="L297" s="993"/>
      <c r="M297" s="993"/>
      <c r="N297" s="996"/>
    </row>
    <row r="298" spans="1:14" x14ac:dyDescent="0.2">
      <c r="A298" s="1012"/>
      <c r="B298" s="993"/>
      <c r="C298" s="994"/>
      <c r="D298" s="994"/>
      <c r="E298" s="775"/>
      <c r="F298" s="775"/>
      <c r="G298" s="993"/>
      <c r="H298" s="824"/>
      <c r="I298" s="995"/>
      <c r="J298" s="996"/>
      <c r="K298" s="995"/>
      <c r="L298" s="993"/>
      <c r="M298" s="993"/>
      <c r="N298" s="996"/>
    </row>
    <row r="299" spans="1:14" x14ac:dyDescent="0.2">
      <c r="A299" s="1012"/>
      <c r="B299" s="993"/>
      <c r="C299" s="994"/>
      <c r="D299" s="994"/>
      <c r="E299" s="775"/>
      <c r="F299" s="775"/>
      <c r="G299" s="993"/>
      <c r="H299" s="824"/>
      <c r="I299" s="995"/>
      <c r="J299" s="996"/>
      <c r="K299" s="995"/>
      <c r="L299" s="993"/>
      <c r="M299" s="993"/>
      <c r="N299" s="996"/>
    </row>
    <row r="300" spans="1:14" x14ac:dyDescent="0.2">
      <c r="A300" s="1012"/>
      <c r="B300" s="993"/>
      <c r="C300" s="994"/>
      <c r="D300" s="994"/>
      <c r="E300" s="775"/>
      <c r="F300" s="775"/>
      <c r="G300" s="993"/>
      <c r="H300" s="824"/>
      <c r="I300" s="995"/>
      <c r="J300" s="996"/>
      <c r="K300" s="995"/>
      <c r="L300" s="993"/>
      <c r="M300" s="993"/>
      <c r="N300" s="996"/>
    </row>
    <row r="301" spans="1:14" x14ac:dyDescent="0.2">
      <c r="A301" s="1012"/>
      <c r="B301" s="993"/>
      <c r="C301" s="994"/>
      <c r="D301" s="994"/>
      <c r="E301" s="775"/>
      <c r="F301" s="775"/>
      <c r="G301" s="993"/>
      <c r="H301" s="824"/>
      <c r="I301" s="995"/>
      <c r="J301" s="996"/>
      <c r="K301" s="995"/>
      <c r="L301" s="993"/>
      <c r="M301" s="993"/>
      <c r="N301" s="996"/>
    </row>
    <row r="302" spans="1:14" x14ac:dyDescent="0.2">
      <c r="A302" s="1012"/>
      <c r="B302" s="993"/>
      <c r="C302" s="994"/>
      <c r="D302" s="994"/>
      <c r="E302" s="775"/>
      <c r="F302" s="775"/>
      <c r="G302" s="993"/>
      <c r="H302" s="824"/>
      <c r="I302" s="995"/>
      <c r="J302" s="996"/>
      <c r="K302" s="995"/>
      <c r="L302" s="993"/>
      <c r="M302" s="993"/>
      <c r="N302" s="996"/>
    </row>
    <row r="303" spans="1:14" x14ac:dyDescent="0.2">
      <c r="A303" s="1012"/>
      <c r="B303" s="993"/>
      <c r="C303" s="994"/>
      <c r="D303" s="994"/>
      <c r="E303" s="775"/>
      <c r="F303" s="775"/>
      <c r="G303" s="993"/>
      <c r="H303" s="824"/>
      <c r="I303" s="995"/>
      <c r="J303" s="996"/>
      <c r="K303" s="995"/>
      <c r="L303" s="993"/>
      <c r="M303" s="993"/>
      <c r="N303" s="996"/>
    </row>
    <row r="304" spans="1:14" x14ac:dyDescent="0.2">
      <c r="A304" s="1012"/>
      <c r="B304" s="993"/>
      <c r="C304" s="994"/>
      <c r="D304" s="994"/>
      <c r="E304" s="775"/>
      <c r="F304" s="775"/>
      <c r="G304" s="993"/>
      <c r="H304" s="824"/>
      <c r="I304" s="995"/>
      <c r="J304" s="996"/>
      <c r="K304" s="995"/>
      <c r="L304" s="993"/>
      <c r="M304" s="993"/>
      <c r="N304" s="996"/>
    </row>
    <row r="305" spans="1:14" x14ac:dyDescent="0.2">
      <c r="A305" s="1012"/>
      <c r="B305" s="993"/>
      <c r="C305" s="994"/>
      <c r="D305" s="994"/>
      <c r="E305" s="775"/>
      <c r="F305" s="775"/>
      <c r="G305" s="993"/>
      <c r="H305" s="824"/>
      <c r="I305" s="995"/>
      <c r="J305" s="996"/>
      <c r="K305" s="995"/>
      <c r="L305" s="993"/>
      <c r="M305" s="993"/>
      <c r="N305" s="996"/>
    </row>
    <row r="306" spans="1:14" x14ac:dyDescent="0.2">
      <c r="A306" s="1012"/>
      <c r="B306" s="993"/>
      <c r="C306" s="994"/>
      <c r="D306" s="994"/>
      <c r="E306" s="775"/>
      <c r="F306" s="775"/>
      <c r="G306" s="993"/>
      <c r="H306" s="824"/>
      <c r="I306" s="995"/>
      <c r="J306" s="996"/>
      <c r="K306" s="995"/>
      <c r="L306" s="993"/>
      <c r="M306" s="993"/>
      <c r="N306" s="996"/>
    </row>
    <row r="307" spans="1:14" x14ac:dyDescent="0.2">
      <c r="A307" s="1012"/>
      <c r="B307" s="993"/>
      <c r="C307" s="994"/>
      <c r="D307" s="994"/>
      <c r="E307" s="775"/>
      <c r="F307" s="775"/>
      <c r="G307" s="993"/>
      <c r="H307" s="824"/>
      <c r="I307" s="995"/>
      <c r="J307" s="996"/>
      <c r="K307" s="995"/>
      <c r="L307" s="993"/>
      <c r="M307" s="993"/>
      <c r="N307" s="996"/>
    </row>
    <row r="308" spans="1:14" x14ac:dyDescent="0.2">
      <c r="A308" s="1012"/>
      <c r="B308" s="993"/>
      <c r="C308" s="994"/>
      <c r="D308" s="994"/>
      <c r="E308" s="775"/>
      <c r="F308" s="775"/>
      <c r="G308" s="993"/>
      <c r="H308" s="824"/>
      <c r="I308" s="995"/>
      <c r="J308" s="996"/>
      <c r="K308" s="995"/>
      <c r="L308" s="993"/>
      <c r="M308" s="993"/>
      <c r="N308" s="996"/>
    </row>
    <row r="309" spans="1:14" x14ac:dyDescent="0.2">
      <c r="A309" s="1012"/>
      <c r="B309" s="993"/>
      <c r="C309" s="994"/>
      <c r="D309" s="994"/>
      <c r="E309" s="775"/>
      <c r="F309" s="775"/>
      <c r="G309" s="993"/>
      <c r="H309" s="824"/>
      <c r="I309" s="995"/>
      <c r="J309" s="996"/>
      <c r="K309" s="995"/>
      <c r="L309" s="993"/>
      <c r="M309" s="993"/>
      <c r="N309" s="996"/>
    </row>
    <row r="310" spans="1:14" x14ac:dyDescent="0.2">
      <c r="A310" s="1012"/>
      <c r="B310" s="993"/>
      <c r="C310" s="994"/>
      <c r="D310" s="994"/>
      <c r="E310" s="775"/>
      <c r="F310" s="775"/>
      <c r="G310" s="993"/>
      <c r="H310" s="824"/>
      <c r="I310" s="995"/>
      <c r="J310" s="996"/>
      <c r="K310" s="995"/>
      <c r="L310" s="993"/>
      <c r="M310" s="993"/>
      <c r="N310" s="996"/>
    </row>
    <row r="311" spans="1:14" x14ac:dyDescent="0.2">
      <c r="A311" s="1012"/>
      <c r="B311" s="993"/>
      <c r="C311" s="994"/>
      <c r="D311" s="994"/>
      <c r="E311" s="775"/>
      <c r="F311" s="775"/>
      <c r="G311" s="993"/>
      <c r="H311" s="824"/>
      <c r="I311" s="995"/>
      <c r="J311" s="996"/>
      <c r="K311" s="995"/>
      <c r="L311" s="993"/>
      <c r="M311" s="993"/>
      <c r="N311" s="996"/>
    </row>
    <row r="312" spans="1:14" x14ac:dyDescent="0.2">
      <c r="A312" s="1012"/>
      <c r="B312" s="993"/>
      <c r="C312" s="994"/>
      <c r="D312" s="994"/>
      <c r="E312" s="775"/>
      <c r="F312" s="775"/>
      <c r="G312" s="993"/>
      <c r="H312" s="824"/>
      <c r="I312" s="995"/>
      <c r="J312" s="996"/>
      <c r="K312" s="995"/>
      <c r="L312" s="993"/>
      <c r="M312" s="993"/>
      <c r="N312" s="996"/>
    </row>
    <row r="313" spans="1:14" x14ac:dyDescent="0.2">
      <c r="A313" s="1012"/>
      <c r="B313" s="993"/>
      <c r="C313" s="994"/>
      <c r="D313" s="994"/>
      <c r="E313" s="775"/>
      <c r="F313" s="775"/>
      <c r="G313" s="993"/>
      <c r="H313" s="824"/>
      <c r="I313" s="995"/>
      <c r="J313" s="996"/>
      <c r="K313" s="995"/>
      <c r="L313" s="993"/>
      <c r="M313" s="993"/>
      <c r="N313" s="996"/>
    </row>
    <row r="314" spans="1:14" x14ac:dyDescent="0.2">
      <c r="A314" s="1012"/>
      <c r="B314" s="993"/>
      <c r="C314" s="994"/>
      <c r="D314" s="994"/>
      <c r="E314" s="775"/>
      <c r="F314" s="775"/>
      <c r="G314" s="993"/>
      <c r="H314" s="824"/>
      <c r="I314" s="995"/>
      <c r="J314" s="996"/>
      <c r="K314" s="995"/>
      <c r="L314" s="993"/>
      <c r="M314" s="993"/>
      <c r="N314" s="996"/>
    </row>
    <row r="315" spans="1:14" x14ac:dyDescent="0.2">
      <c r="A315" s="1012"/>
      <c r="B315" s="993"/>
      <c r="C315" s="994"/>
      <c r="D315" s="994"/>
      <c r="E315" s="775"/>
      <c r="F315" s="775"/>
      <c r="G315" s="993"/>
      <c r="H315" s="824"/>
      <c r="I315" s="995"/>
      <c r="J315" s="996"/>
      <c r="K315" s="995"/>
      <c r="L315" s="993"/>
      <c r="M315" s="993"/>
      <c r="N315" s="996"/>
    </row>
    <row r="316" spans="1:14" x14ac:dyDescent="0.2">
      <c r="A316" s="1012"/>
      <c r="B316" s="993"/>
      <c r="C316" s="994"/>
      <c r="D316" s="994"/>
      <c r="E316" s="775"/>
      <c r="F316" s="775"/>
      <c r="G316" s="993"/>
      <c r="H316" s="824"/>
      <c r="I316" s="995"/>
      <c r="J316" s="996"/>
      <c r="K316" s="995"/>
      <c r="L316" s="993"/>
      <c r="M316" s="993"/>
      <c r="N316" s="996"/>
    </row>
    <row r="317" spans="1:14" x14ac:dyDescent="0.2">
      <c r="A317" s="1012"/>
      <c r="B317" s="993"/>
      <c r="C317" s="994"/>
      <c r="D317" s="994"/>
      <c r="E317" s="775"/>
      <c r="F317" s="775"/>
      <c r="G317" s="993"/>
      <c r="H317" s="824"/>
      <c r="I317" s="995"/>
      <c r="J317" s="996"/>
      <c r="K317" s="995"/>
      <c r="L317" s="993"/>
      <c r="M317" s="993"/>
      <c r="N317" s="996"/>
    </row>
    <row r="318" spans="1:14" x14ac:dyDescent="0.2">
      <c r="A318" s="1012"/>
      <c r="B318" s="993"/>
      <c r="C318" s="994"/>
      <c r="D318" s="994"/>
      <c r="E318" s="775"/>
      <c r="F318" s="775"/>
      <c r="G318" s="993"/>
      <c r="H318" s="824"/>
      <c r="I318" s="995"/>
      <c r="J318" s="996"/>
      <c r="K318" s="995"/>
      <c r="L318" s="993"/>
      <c r="M318" s="993"/>
      <c r="N318" s="996"/>
    </row>
    <row r="319" spans="1:14" x14ac:dyDescent="0.2">
      <c r="A319" s="1012"/>
      <c r="B319" s="993"/>
      <c r="C319" s="994"/>
      <c r="D319" s="994"/>
      <c r="E319" s="775"/>
      <c r="F319" s="775"/>
      <c r="G319" s="993"/>
      <c r="H319" s="824"/>
      <c r="I319" s="995"/>
      <c r="J319" s="996"/>
      <c r="K319" s="995"/>
      <c r="L319" s="993"/>
      <c r="M319" s="993"/>
      <c r="N319" s="996"/>
    </row>
    <row r="320" spans="1:14" x14ac:dyDescent="0.2">
      <c r="A320" s="1012"/>
      <c r="B320" s="993"/>
      <c r="C320" s="994"/>
      <c r="D320" s="994"/>
      <c r="E320" s="775"/>
      <c r="F320" s="775"/>
      <c r="G320" s="993"/>
      <c r="H320" s="824"/>
      <c r="I320" s="995"/>
      <c r="J320" s="996"/>
      <c r="K320" s="995"/>
      <c r="L320" s="993"/>
      <c r="M320" s="993"/>
      <c r="N320" s="996"/>
    </row>
    <row r="321" spans="1:14" x14ac:dyDescent="0.2">
      <c r="A321" s="1012"/>
      <c r="B321" s="993"/>
      <c r="C321" s="994"/>
      <c r="D321" s="994"/>
      <c r="E321" s="775"/>
      <c r="F321" s="775"/>
      <c r="G321" s="993"/>
      <c r="H321" s="824"/>
      <c r="I321" s="995"/>
      <c r="J321" s="996"/>
      <c r="K321" s="995"/>
      <c r="L321" s="993"/>
      <c r="M321" s="993"/>
      <c r="N321" s="996"/>
    </row>
    <row r="322" spans="1:14" x14ac:dyDescent="0.2">
      <c r="A322" s="1012"/>
      <c r="B322" s="993"/>
      <c r="C322" s="994"/>
      <c r="D322" s="994"/>
      <c r="E322" s="775"/>
      <c r="F322" s="775"/>
      <c r="G322" s="993"/>
      <c r="H322" s="824"/>
      <c r="I322" s="995"/>
      <c r="J322" s="996"/>
      <c r="K322" s="995"/>
      <c r="L322" s="993"/>
      <c r="M322" s="993"/>
      <c r="N322" s="996"/>
    </row>
    <row r="323" spans="1:14" x14ac:dyDescent="0.2">
      <c r="A323" s="1012"/>
      <c r="B323" s="993"/>
      <c r="C323" s="994"/>
      <c r="D323" s="994"/>
      <c r="E323" s="775"/>
      <c r="F323" s="775"/>
      <c r="G323" s="993"/>
      <c r="H323" s="824"/>
      <c r="I323" s="995"/>
      <c r="J323" s="996"/>
      <c r="K323" s="995"/>
      <c r="L323" s="993"/>
      <c r="M323" s="993"/>
      <c r="N323" s="996"/>
    </row>
    <row r="324" spans="1:14" x14ac:dyDescent="0.2">
      <c r="A324" s="1012"/>
      <c r="B324" s="993"/>
      <c r="C324" s="994"/>
      <c r="D324" s="994"/>
      <c r="E324" s="775"/>
      <c r="F324" s="775"/>
      <c r="G324" s="993"/>
      <c r="H324" s="824"/>
      <c r="I324" s="995"/>
      <c r="J324" s="996"/>
      <c r="K324" s="995"/>
      <c r="L324" s="993"/>
      <c r="M324" s="993"/>
      <c r="N324" s="996"/>
    </row>
    <row r="325" spans="1:14" x14ac:dyDescent="0.2">
      <c r="A325" s="1012"/>
      <c r="B325" s="993"/>
      <c r="C325" s="994"/>
      <c r="D325" s="994"/>
      <c r="E325" s="775"/>
      <c r="F325" s="775"/>
      <c r="G325" s="993"/>
      <c r="H325" s="824"/>
      <c r="I325" s="995"/>
      <c r="J325" s="996"/>
      <c r="K325" s="995"/>
      <c r="L325" s="993"/>
      <c r="M325" s="993"/>
      <c r="N325" s="996"/>
    </row>
    <row r="326" spans="1:14" x14ac:dyDescent="0.2">
      <c r="A326" s="1012"/>
      <c r="B326" s="993"/>
      <c r="C326" s="994"/>
      <c r="D326" s="994"/>
      <c r="E326" s="775"/>
      <c r="F326" s="775"/>
      <c r="G326" s="993"/>
      <c r="H326" s="824"/>
      <c r="I326" s="995"/>
      <c r="J326" s="996"/>
      <c r="K326" s="995"/>
      <c r="L326" s="993"/>
      <c r="M326" s="993"/>
      <c r="N326" s="996"/>
    </row>
    <row r="327" spans="1:14" x14ac:dyDescent="0.2">
      <c r="A327" s="1012"/>
      <c r="B327" s="993"/>
      <c r="C327" s="994"/>
      <c r="D327" s="994"/>
      <c r="E327" s="775"/>
      <c r="F327" s="775"/>
      <c r="G327" s="993"/>
      <c r="H327" s="824"/>
      <c r="I327" s="995"/>
      <c r="J327" s="996"/>
      <c r="K327" s="995"/>
      <c r="L327" s="993"/>
      <c r="M327" s="993"/>
      <c r="N327" s="996"/>
    </row>
    <row r="328" spans="1:14" x14ac:dyDescent="0.2">
      <c r="A328" s="1012"/>
      <c r="B328" s="993"/>
      <c r="C328" s="994"/>
      <c r="D328" s="994"/>
      <c r="E328" s="775"/>
      <c r="F328" s="775"/>
      <c r="G328" s="993"/>
      <c r="H328" s="824"/>
      <c r="I328" s="995"/>
      <c r="J328" s="996"/>
      <c r="K328" s="995"/>
      <c r="L328" s="993"/>
      <c r="M328" s="993"/>
      <c r="N328" s="996"/>
    </row>
    <row r="329" spans="1:14" x14ac:dyDescent="0.2">
      <c r="A329" s="1012"/>
      <c r="B329" s="993"/>
      <c r="C329" s="994"/>
      <c r="D329" s="994"/>
      <c r="E329" s="775"/>
      <c r="F329" s="775"/>
      <c r="G329" s="993"/>
      <c r="H329" s="824"/>
      <c r="I329" s="995"/>
      <c r="J329" s="996"/>
      <c r="K329" s="995"/>
      <c r="L329" s="993"/>
      <c r="M329" s="993"/>
      <c r="N329" s="996"/>
    </row>
    <row r="330" spans="1:14" x14ac:dyDescent="0.2">
      <c r="A330" s="1012"/>
      <c r="B330" s="993"/>
      <c r="C330" s="994"/>
      <c r="D330" s="994"/>
      <c r="E330" s="775"/>
      <c r="F330" s="775"/>
      <c r="G330" s="993"/>
      <c r="H330" s="824"/>
      <c r="I330" s="995"/>
      <c r="J330" s="996"/>
      <c r="K330" s="995"/>
      <c r="L330" s="993"/>
      <c r="M330" s="993"/>
      <c r="N330" s="996"/>
    </row>
    <row r="331" spans="1:14" x14ac:dyDescent="0.2">
      <c r="A331" s="1012"/>
      <c r="B331" s="993"/>
      <c r="C331" s="994"/>
      <c r="D331" s="994"/>
      <c r="E331" s="775"/>
      <c r="F331" s="775"/>
      <c r="G331" s="993"/>
      <c r="H331" s="824"/>
      <c r="I331" s="995"/>
      <c r="J331" s="996"/>
      <c r="K331" s="995"/>
      <c r="L331" s="993"/>
      <c r="M331" s="993"/>
      <c r="N331" s="996"/>
    </row>
    <row r="332" spans="1:14" x14ac:dyDescent="0.2">
      <c r="A332" s="1012"/>
      <c r="B332" s="993"/>
      <c r="C332" s="994"/>
      <c r="D332" s="994"/>
      <c r="E332" s="775"/>
      <c r="F332" s="775"/>
      <c r="G332" s="993"/>
      <c r="H332" s="824"/>
      <c r="I332" s="995"/>
      <c r="J332" s="996"/>
      <c r="K332" s="995"/>
      <c r="L332" s="993"/>
      <c r="M332" s="993"/>
      <c r="N332" s="996"/>
    </row>
    <row r="333" spans="1:14" x14ac:dyDescent="0.2">
      <c r="A333" s="1012"/>
      <c r="B333" s="993"/>
      <c r="C333" s="994"/>
      <c r="D333" s="994"/>
      <c r="E333" s="775"/>
      <c r="F333" s="775"/>
      <c r="G333" s="993"/>
      <c r="H333" s="824"/>
      <c r="I333" s="995"/>
      <c r="J333" s="996"/>
      <c r="K333" s="995"/>
      <c r="L333" s="993"/>
      <c r="M333" s="993"/>
      <c r="N333" s="996"/>
    </row>
    <row r="334" spans="1:14" x14ac:dyDescent="0.2">
      <c r="A334" s="1012"/>
      <c r="B334" s="993"/>
      <c r="C334" s="994"/>
      <c r="D334" s="994"/>
      <c r="E334" s="775"/>
      <c r="F334" s="775"/>
      <c r="G334" s="993"/>
      <c r="H334" s="824"/>
      <c r="I334" s="995"/>
      <c r="J334" s="996"/>
      <c r="K334" s="995"/>
      <c r="L334" s="993"/>
      <c r="M334" s="993"/>
      <c r="N334" s="996"/>
    </row>
    <row r="335" spans="1:14" x14ac:dyDescent="0.2">
      <c r="A335" s="1012"/>
      <c r="B335" s="993"/>
      <c r="C335" s="994"/>
      <c r="D335" s="994"/>
      <c r="E335" s="775"/>
      <c r="F335" s="775"/>
      <c r="G335" s="993"/>
      <c r="H335" s="824"/>
      <c r="I335" s="995"/>
      <c r="J335" s="996"/>
      <c r="K335" s="995"/>
      <c r="L335" s="993"/>
      <c r="M335" s="993"/>
      <c r="N335" s="996"/>
    </row>
    <row r="336" spans="1:14" x14ac:dyDescent="0.2">
      <c r="A336" s="1012"/>
      <c r="B336" s="993"/>
      <c r="C336" s="994"/>
      <c r="D336" s="994"/>
      <c r="E336" s="775"/>
      <c r="F336" s="775"/>
      <c r="G336" s="993"/>
      <c r="H336" s="824"/>
      <c r="I336" s="995"/>
      <c r="J336" s="996"/>
      <c r="K336" s="995"/>
      <c r="L336" s="993"/>
      <c r="M336" s="993"/>
      <c r="N336" s="996"/>
    </row>
    <row r="337" spans="1:14" x14ac:dyDescent="0.2">
      <c r="A337" s="1012"/>
      <c r="B337" s="993"/>
      <c r="C337" s="994"/>
      <c r="D337" s="994"/>
      <c r="E337" s="775"/>
      <c r="F337" s="775"/>
      <c r="G337" s="993"/>
      <c r="H337" s="824"/>
      <c r="I337" s="995"/>
      <c r="J337" s="996"/>
      <c r="K337" s="995"/>
      <c r="L337" s="993"/>
      <c r="M337" s="993"/>
      <c r="N337" s="996"/>
    </row>
    <row r="338" spans="1:14" x14ac:dyDescent="0.2">
      <c r="A338" s="1012"/>
      <c r="B338" s="993"/>
      <c r="C338" s="994"/>
      <c r="D338" s="994"/>
      <c r="E338" s="775"/>
      <c r="F338" s="775"/>
      <c r="G338" s="993"/>
      <c r="H338" s="824"/>
      <c r="I338" s="995"/>
      <c r="J338" s="996"/>
      <c r="K338" s="995"/>
      <c r="L338" s="993"/>
      <c r="M338" s="993"/>
      <c r="N338" s="996"/>
    </row>
    <row r="339" spans="1:14" x14ac:dyDescent="0.2">
      <c r="A339" s="1012"/>
      <c r="B339" s="993"/>
      <c r="C339" s="994"/>
      <c r="D339" s="994"/>
      <c r="E339" s="775"/>
      <c r="F339" s="775"/>
      <c r="G339" s="993"/>
      <c r="H339" s="824"/>
      <c r="I339" s="995"/>
      <c r="J339" s="996"/>
      <c r="K339" s="995"/>
      <c r="L339" s="993"/>
      <c r="M339" s="993"/>
      <c r="N339" s="996"/>
    </row>
    <row r="340" spans="1:14" x14ac:dyDescent="0.2">
      <c r="A340" s="1012"/>
      <c r="B340" s="993"/>
      <c r="C340" s="994"/>
      <c r="D340" s="994"/>
      <c r="E340" s="775"/>
      <c r="F340" s="775"/>
      <c r="G340" s="993"/>
      <c r="H340" s="824"/>
      <c r="I340" s="995"/>
      <c r="J340" s="996"/>
      <c r="K340" s="995"/>
      <c r="L340" s="993"/>
      <c r="M340" s="993"/>
      <c r="N340" s="996"/>
    </row>
    <row r="341" spans="1:14" x14ac:dyDescent="0.2">
      <c r="A341" s="1012"/>
      <c r="B341" s="993"/>
      <c r="C341" s="994"/>
      <c r="D341" s="994"/>
      <c r="E341" s="775"/>
      <c r="F341" s="775"/>
      <c r="G341" s="993"/>
      <c r="H341" s="824"/>
      <c r="I341" s="995"/>
      <c r="J341" s="996"/>
      <c r="K341" s="995"/>
      <c r="L341" s="993"/>
      <c r="M341" s="993"/>
      <c r="N341" s="996"/>
    </row>
    <row r="342" spans="1:14" x14ac:dyDescent="0.2">
      <c r="A342" s="1012"/>
      <c r="B342" s="993"/>
      <c r="C342" s="994"/>
      <c r="D342" s="994"/>
      <c r="E342" s="775"/>
      <c r="F342" s="775"/>
      <c r="G342" s="993"/>
      <c r="H342" s="824"/>
      <c r="I342" s="995"/>
      <c r="J342" s="996"/>
      <c r="K342" s="995"/>
      <c r="L342" s="993"/>
      <c r="M342" s="993"/>
      <c r="N342" s="996"/>
    </row>
    <row r="343" spans="1:14" x14ac:dyDescent="0.2">
      <c r="A343" s="1012"/>
      <c r="B343" s="993"/>
      <c r="C343" s="994"/>
      <c r="D343" s="994"/>
      <c r="E343" s="775"/>
      <c r="F343" s="775"/>
      <c r="G343" s="993"/>
      <c r="H343" s="824"/>
      <c r="I343" s="995"/>
      <c r="J343" s="996"/>
      <c r="K343" s="995"/>
      <c r="L343" s="993"/>
      <c r="M343" s="993"/>
      <c r="N343" s="996"/>
    </row>
    <row r="344" spans="1:14" x14ac:dyDescent="0.2">
      <c r="A344" s="1012"/>
      <c r="B344" s="993"/>
      <c r="C344" s="994"/>
      <c r="D344" s="994"/>
      <c r="E344" s="775"/>
      <c r="F344" s="775"/>
      <c r="G344" s="993"/>
      <c r="H344" s="824"/>
      <c r="I344" s="995"/>
      <c r="J344" s="996"/>
      <c r="K344" s="995"/>
      <c r="L344" s="993"/>
      <c r="M344" s="993"/>
      <c r="N344" s="996"/>
    </row>
    <row r="345" spans="1:14" x14ac:dyDescent="0.2">
      <c r="A345" s="1012"/>
      <c r="B345" s="993"/>
      <c r="C345" s="994"/>
      <c r="D345" s="994"/>
      <c r="E345" s="775"/>
      <c r="F345" s="775"/>
      <c r="G345" s="993"/>
      <c r="H345" s="824"/>
      <c r="I345" s="995"/>
      <c r="J345" s="996"/>
      <c r="K345" s="995"/>
      <c r="L345" s="993"/>
      <c r="M345" s="993"/>
      <c r="N345" s="996"/>
    </row>
    <row r="346" spans="1:14" x14ac:dyDescent="0.2">
      <c r="A346" s="1012"/>
      <c r="B346" s="993"/>
      <c r="C346" s="994"/>
      <c r="D346" s="994"/>
      <c r="E346" s="775"/>
      <c r="F346" s="775"/>
      <c r="G346" s="993"/>
      <c r="H346" s="824"/>
      <c r="I346" s="995"/>
      <c r="J346" s="996"/>
      <c r="K346" s="995"/>
      <c r="L346" s="993"/>
      <c r="M346" s="993"/>
      <c r="N346" s="996"/>
    </row>
    <row r="347" spans="1:14" x14ac:dyDescent="0.2">
      <c r="A347" s="1012"/>
      <c r="B347" s="993"/>
      <c r="C347" s="994"/>
      <c r="D347" s="994"/>
      <c r="E347" s="775"/>
      <c r="F347" s="775"/>
      <c r="G347" s="993"/>
      <c r="H347" s="824"/>
      <c r="I347" s="995"/>
      <c r="J347" s="996"/>
      <c r="K347" s="995"/>
      <c r="L347" s="993"/>
      <c r="M347" s="993"/>
      <c r="N347" s="996"/>
    </row>
    <row r="348" spans="1:14" x14ac:dyDescent="0.2">
      <c r="A348" s="1012"/>
      <c r="B348" s="993"/>
      <c r="C348" s="994"/>
      <c r="D348" s="994"/>
      <c r="E348" s="775"/>
      <c r="F348" s="775"/>
      <c r="G348" s="993"/>
      <c r="H348" s="824"/>
      <c r="I348" s="995"/>
      <c r="J348" s="996"/>
      <c r="K348" s="995"/>
      <c r="L348" s="993"/>
      <c r="M348" s="993"/>
      <c r="N348" s="996"/>
    </row>
    <row r="349" spans="1:14" x14ac:dyDescent="0.2">
      <c r="A349" s="1012"/>
      <c r="B349" s="993"/>
      <c r="C349" s="994"/>
      <c r="D349" s="994"/>
      <c r="E349" s="775"/>
      <c r="F349" s="775"/>
      <c r="G349" s="993"/>
      <c r="H349" s="824"/>
      <c r="I349" s="995"/>
      <c r="J349" s="996"/>
      <c r="K349" s="995"/>
      <c r="L349" s="993"/>
      <c r="M349" s="993"/>
      <c r="N349" s="996"/>
    </row>
    <row r="350" spans="1:14" x14ac:dyDescent="0.2">
      <c r="A350" s="1012"/>
      <c r="B350" s="993"/>
      <c r="C350" s="994"/>
      <c r="D350" s="994"/>
      <c r="E350" s="775"/>
      <c r="F350" s="775"/>
      <c r="G350" s="993"/>
      <c r="H350" s="824"/>
      <c r="I350" s="995"/>
      <c r="J350" s="996"/>
      <c r="K350" s="995"/>
      <c r="L350" s="993"/>
      <c r="M350" s="993"/>
      <c r="N350" s="996"/>
    </row>
    <row r="351" spans="1:14" x14ac:dyDescent="0.2">
      <c r="A351" s="1012"/>
      <c r="B351" s="993"/>
      <c r="C351" s="994"/>
      <c r="D351" s="994"/>
      <c r="E351" s="775"/>
      <c r="F351" s="775"/>
      <c r="G351" s="993"/>
      <c r="H351" s="824"/>
      <c r="I351" s="995"/>
      <c r="J351" s="996"/>
      <c r="K351" s="995"/>
      <c r="L351" s="993"/>
      <c r="M351" s="993"/>
      <c r="N351" s="996"/>
    </row>
    <row r="352" spans="1:14" x14ac:dyDescent="0.2">
      <c r="A352" s="1012"/>
      <c r="B352" s="993"/>
      <c r="C352" s="994"/>
      <c r="D352" s="994"/>
      <c r="E352" s="775"/>
      <c r="F352" s="775"/>
      <c r="G352" s="993"/>
      <c r="H352" s="824"/>
      <c r="I352" s="995"/>
      <c r="J352" s="996"/>
      <c r="K352" s="995"/>
      <c r="L352" s="993"/>
      <c r="M352" s="993"/>
      <c r="N352" s="996"/>
    </row>
    <row r="353" spans="1:14" x14ac:dyDescent="0.2">
      <c r="A353" s="1012"/>
      <c r="B353" s="993"/>
      <c r="C353" s="994"/>
      <c r="D353" s="994"/>
      <c r="E353" s="775"/>
      <c r="F353" s="775"/>
      <c r="G353" s="993"/>
      <c r="H353" s="824"/>
      <c r="I353" s="995"/>
      <c r="J353" s="996"/>
      <c r="K353" s="995"/>
      <c r="L353" s="993"/>
      <c r="M353" s="993"/>
      <c r="N353" s="996"/>
    </row>
    <row r="354" spans="1:14" x14ac:dyDescent="0.2">
      <c r="A354" s="1012"/>
      <c r="B354" s="993"/>
      <c r="C354" s="994"/>
      <c r="D354" s="994"/>
      <c r="E354" s="775"/>
      <c r="F354" s="775"/>
      <c r="G354" s="993"/>
      <c r="H354" s="824"/>
      <c r="I354" s="995"/>
      <c r="J354" s="996"/>
      <c r="K354" s="995"/>
      <c r="L354" s="993"/>
      <c r="M354" s="993"/>
      <c r="N354" s="996"/>
    </row>
    <row r="355" spans="1:14" x14ac:dyDescent="0.2">
      <c r="A355" s="1012"/>
      <c r="B355" s="993"/>
      <c r="C355" s="994"/>
      <c r="D355" s="994"/>
      <c r="E355" s="775"/>
      <c r="F355" s="775"/>
      <c r="G355" s="993"/>
      <c r="H355" s="824"/>
      <c r="I355" s="995"/>
      <c r="J355" s="996"/>
      <c r="K355" s="995"/>
      <c r="L355" s="993"/>
      <c r="M355" s="993"/>
      <c r="N355" s="996"/>
    </row>
    <row r="356" spans="1:14" x14ac:dyDescent="0.2">
      <c r="A356" s="1012"/>
      <c r="B356" s="993"/>
      <c r="C356" s="994"/>
      <c r="D356" s="994"/>
      <c r="E356" s="775"/>
      <c r="F356" s="775"/>
      <c r="G356" s="993"/>
      <c r="H356" s="824"/>
      <c r="I356" s="995"/>
      <c r="J356" s="996"/>
      <c r="K356" s="995"/>
      <c r="L356" s="993"/>
      <c r="M356" s="993"/>
      <c r="N356" s="996"/>
    </row>
    <row r="357" spans="1:14" x14ac:dyDescent="0.2">
      <c r="A357" s="1012"/>
      <c r="B357" s="993"/>
      <c r="C357" s="994"/>
      <c r="D357" s="994"/>
      <c r="E357" s="775"/>
      <c r="F357" s="775"/>
      <c r="G357" s="993"/>
      <c r="H357" s="824"/>
      <c r="I357" s="995"/>
      <c r="J357" s="996"/>
      <c r="K357" s="995"/>
      <c r="L357" s="993"/>
      <c r="M357" s="993"/>
      <c r="N357" s="996"/>
    </row>
    <row r="358" spans="1:14" x14ac:dyDescent="0.2">
      <c r="A358" s="1012"/>
      <c r="B358" s="993"/>
      <c r="C358" s="994"/>
      <c r="D358" s="994"/>
      <c r="E358" s="775"/>
      <c r="F358" s="775"/>
      <c r="G358" s="993"/>
      <c r="H358" s="824"/>
      <c r="I358" s="995"/>
      <c r="J358" s="996"/>
      <c r="K358" s="995"/>
      <c r="L358" s="993"/>
      <c r="M358" s="993"/>
      <c r="N358" s="996"/>
    </row>
    <row r="359" spans="1:14" x14ac:dyDescent="0.2">
      <c r="A359" s="1012"/>
      <c r="B359" s="993"/>
      <c r="C359" s="994"/>
      <c r="D359" s="994"/>
      <c r="E359" s="775"/>
      <c r="F359" s="775"/>
      <c r="G359" s="993"/>
      <c r="H359" s="824"/>
      <c r="I359" s="995"/>
      <c r="J359" s="996"/>
      <c r="K359" s="995"/>
      <c r="L359" s="993"/>
      <c r="M359" s="993"/>
      <c r="N359" s="996"/>
    </row>
    <row r="360" spans="1:14" x14ac:dyDescent="0.2">
      <c r="A360" s="1012"/>
      <c r="B360" s="993"/>
      <c r="C360" s="994"/>
      <c r="D360" s="994"/>
      <c r="E360" s="775"/>
      <c r="F360" s="775"/>
      <c r="G360" s="993"/>
      <c r="H360" s="824"/>
      <c r="I360" s="995"/>
      <c r="J360" s="996"/>
      <c r="K360" s="995"/>
      <c r="L360" s="993"/>
      <c r="M360" s="993"/>
      <c r="N360" s="996"/>
    </row>
    <row r="361" spans="1:14" x14ac:dyDescent="0.2">
      <c r="A361" s="1012"/>
      <c r="B361" s="993"/>
      <c r="C361" s="994"/>
      <c r="D361" s="994"/>
      <c r="E361" s="775"/>
      <c r="F361" s="775"/>
      <c r="G361" s="993"/>
      <c r="H361" s="824"/>
      <c r="I361" s="995"/>
      <c r="J361" s="996"/>
      <c r="K361" s="995"/>
      <c r="L361" s="993"/>
      <c r="M361" s="993"/>
      <c r="N361" s="996"/>
    </row>
    <row r="362" spans="1:14" x14ac:dyDescent="0.2">
      <c r="A362" s="1012"/>
      <c r="B362" s="993"/>
      <c r="C362" s="994"/>
      <c r="D362" s="994"/>
      <c r="E362" s="775"/>
      <c r="F362" s="775"/>
      <c r="G362" s="993"/>
      <c r="H362" s="824"/>
      <c r="I362" s="995"/>
      <c r="J362" s="996"/>
      <c r="K362" s="995"/>
      <c r="L362" s="993"/>
      <c r="M362" s="993"/>
      <c r="N362" s="996"/>
    </row>
    <row r="363" spans="1:14" x14ac:dyDescent="0.2">
      <c r="A363" s="1012"/>
      <c r="B363" s="993"/>
      <c r="C363" s="994"/>
      <c r="D363" s="994"/>
      <c r="E363" s="775"/>
      <c r="F363" s="775"/>
      <c r="G363" s="993"/>
      <c r="H363" s="824"/>
      <c r="I363" s="995"/>
      <c r="J363" s="996"/>
      <c r="K363" s="995"/>
      <c r="L363" s="993"/>
      <c r="M363" s="993"/>
      <c r="N363" s="996"/>
    </row>
    <row r="364" spans="1:14" x14ac:dyDescent="0.2">
      <c r="A364" s="1012"/>
      <c r="B364" s="993"/>
      <c r="C364" s="994"/>
      <c r="D364" s="994"/>
      <c r="E364" s="775"/>
      <c r="F364" s="775"/>
      <c r="G364" s="993"/>
      <c r="H364" s="824"/>
      <c r="I364" s="995"/>
      <c r="J364" s="996"/>
      <c r="K364" s="995"/>
      <c r="L364" s="993"/>
      <c r="M364" s="993"/>
      <c r="N364" s="996"/>
    </row>
    <row r="365" spans="1:14" x14ac:dyDescent="0.2">
      <c r="A365" s="1012"/>
      <c r="B365" s="993"/>
      <c r="C365" s="994"/>
      <c r="D365" s="994"/>
      <c r="E365" s="775"/>
      <c r="F365" s="775"/>
      <c r="G365" s="993"/>
      <c r="H365" s="824"/>
      <c r="I365" s="995"/>
      <c r="J365" s="996"/>
      <c r="K365" s="995"/>
      <c r="L365" s="993"/>
      <c r="M365" s="993"/>
      <c r="N365" s="996"/>
    </row>
    <row r="366" spans="1:14" x14ac:dyDescent="0.2">
      <c r="A366" s="1012"/>
      <c r="B366" s="993"/>
      <c r="C366" s="994"/>
      <c r="D366" s="994"/>
      <c r="E366" s="775"/>
      <c r="F366" s="775"/>
      <c r="G366" s="993"/>
      <c r="H366" s="824"/>
      <c r="I366" s="995"/>
      <c r="J366" s="996"/>
      <c r="K366" s="995"/>
      <c r="L366" s="993"/>
      <c r="M366" s="993"/>
      <c r="N366" s="996"/>
    </row>
    <row r="367" spans="1:14" x14ac:dyDescent="0.2">
      <c r="A367" s="1012"/>
      <c r="B367" s="993"/>
      <c r="C367" s="994"/>
      <c r="D367" s="994"/>
      <c r="E367" s="775"/>
      <c r="F367" s="775"/>
      <c r="G367" s="993"/>
      <c r="H367" s="824"/>
      <c r="I367" s="995"/>
      <c r="J367" s="996"/>
      <c r="K367" s="995"/>
      <c r="L367" s="993"/>
      <c r="M367" s="993"/>
      <c r="N367" s="996"/>
    </row>
    <row r="368" spans="1:14" x14ac:dyDescent="0.2">
      <c r="A368" s="1012"/>
      <c r="B368" s="993"/>
      <c r="C368" s="994"/>
      <c r="D368" s="994"/>
      <c r="E368" s="775"/>
      <c r="F368" s="775"/>
      <c r="G368" s="993"/>
      <c r="H368" s="824"/>
      <c r="I368" s="995"/>
      <c r="J368" s="996"/>
      <c r="K368" s="995"/>
      <c r="L368" s="993"/>
      <c r="M368" s="993"/>
      <c r="N368" s="996"/>
    </row>
    <row r="369" spans="1:14" x14ac:dyDescent="0.2">
      <c r="A369" s="1012"/>
      <c r="B369" s="993"/>
      <c r="C369" s="994"/>
      <c r="D369" s="994"/>
      <c r="E369" s="775"/>
      <c r="F369" s="775"/>
      <c r="G369" s="993"/>
      <c r="H369" s="824"/>
      <c r="I369" s="995"/>
      <c r="J369" s="996"/>
      <c r="K369" s="995"/>
      <c r="L369" s="993"/>
      <c r="M369" s="993"/>
      <c r="N369" s="996"/>
    </row>
    <row r="370" spans="1:14" x14ac:dyDescent="0.2">
      <c r="A370" s="1012"/>
      <c r="B370" s="993"/>
      <c r="C370" s="994"/>
      <c r="D370" s="994"/>
      <c r="E370" s="775"/>
      <c r="F370" s="775"/>
      <c r="G370" s="993"/>
      <c r="H370" s="824"/>
      <c r="I370" s="995"/>
      <c r="J370" s="996"/>
      <c r="K370" s="995"/>
      <c r="L370" s="993"/>
      <c r="M370" s="993"/>
      <c r="N370" s="996"/>
    </row>
    <row r="371" spans="1:14" x14ac:dyDescent="0.2">
      <c r="A371" s="1012"/>
      <c r="B371" s="993"/>
      <c r="C371" s="994"/>
      <c r="D371" s="994"/>
      <c r="E371" s="775"/>
      <c r="F371" s="775"/>
      <c r="G371" s="993"/>
      <c r="H371" s="824"/>
      <c r="I371" s="995"/>
      <c r="J371" s="996"/>
      <c r="K371" s="995"/>
      <c r="L371" s="993"/>
      <c r="M371" s="993"/>
      <c r="N371" s="996"/>
    </row>
    <row r="372" spans="1:14" x14ac:dyDescent="0.2">
      <c r="A372" s="1012"/>
      <c r="B372" s="993"/>
      <c r="C372" s="994"/>
      <c r="D372" s="994"/>
      <c r="E372" s="775"/>
      <c r="F372" s="775"/>
      <c r="G372" s="993"/>
      <c r="H372" s="824"/>
      <c r="I372" s="995"/>
      <c r="J372" s="996"/>
      <c r="K372" s="995"/>
      <c r="L372" s="993"/>
      <c r="M372" s="993"/>
      <c r="N372" s="996"/>
    </row>
    <row r="373" spans="1:14" x14ac:dyDescent="0.2">
      <c r="A373" s="1012"/>
      <c r="B373" s="993"/>
      <c r="C373" s="994"/>
      <c r="D373" s="994"/>
      <c r="E373" s="775"/>
      <c r="F373" s="775"/>
      <c r="G373" s="993"/>
      <c r="H373" s="824"/>
      <c r="I373" s="995"/>
      <c r="J373" s="996"/>
      <c r="K373" s="995"/>
      <c r="L373" s="993"/>
      <c r="M373" s="993"/>
      <c r="N373" s="996"/>
    </row>
    <row r="374" spans="1:14" x14ac:dyDescent="0.2">
      <c r="A374" s="1012"/>
      <c r="B374" s="993"/>
      <c r="C374" s="994"/>
      <c r="D374" s="994"/>
      <c r="E374" s="775"/>
      <c r="F374" s="775"/>
      <c r="G374" s="993"/>
      <c r="H374" s="824"/>
      <c r="I374" s="995"/>
      <c r="J374" s="996"/>
      <c r="K374" s="995"/>
      <c r="L374" s="993"/>
      <c r="M374" s="993"/>
      <c r="N374" s="996"/>
    </row>
    <row r="375" spans="1:14" x14ac:dyDescent="0.2">
      <c r="A375" s="1012"/>
      <c r="B375" s="993"/>
      <c r="C375" s="994"/>
      <c r="D375" s="994"/>
      <c r="E375" s="775"/>
      <c r="F375" s="775"/>
      <c r="G375" s="993"/>
      <c r="H375" s="824"/>
      <c r="I375" s="995"/>
      <c r="J375" s="996"/>
      <c r="K375" s="995"/>
      <c r="L375" s="993"/>
      <c r="M375" s="993"/>
      <c r="N375" s="996"/>
    </row>
    <row r="376" spans="1:14" x14ac:dyDescent="0.2">
      <c r="A376" s="1012"/>
      <c r="B376" s="993"/>
      <c r="C376" s="994"/>
      <c r="D376" s="994"/>
      <c r="E376" s="775"/>
      <c r="F376" s="775"/>
      <c r="G376" s="993"/>
      <c r="H376" s="824"/>
      <c r="I376" s="995"/>
      <c r="J376" s="996"/>
      <c r="K376" s="995"/>
      <c r="L376" s="993"/>
      <c r="M376" s="993"/>
      <c r="N376" s="996"/>
    </row>
    <row r="377" spans="1:14" x14ac:dyDescent="0.2">
      <c r="A377" s="1012"/>
      <c r="B377" s="993"/>
      <c r="C377" s="994"/>
      <c r="D377" s="994"/>
      <c r="E377" s="775"/>
      <c r="F377" s="775"/>
      <c r="G377" s="993"/>
      <c r="H377" s="824"/>
      <c r="I377" s="995"/>
      <c r="J377" s="996"/>
      <c r="K377" s="995"/>
      <c r="L377" s="993"/>
      <c r="M377" s="993"/>
      <c r="N377" s="996"/>
    </row>
    <row r="378" spans="1:14" x14ac:dyDescent="0.2">
      <c r="A378" s="1012"/>
      <c r="B378" s="993"/>
      <c r="C378" s="994"/>
      <c r="D378" s="994"/>
      <c r="E378" s="775"/>
      <c r="F378" s="775"/>
      <c r="G378" s="993"/>
      <c r="H378" s="824"/>
      <c r="I378" s="995"/>
      <c r="J378" s="996"/>
      <c r="K378" s="995"/>
      <c r="L378" s="993"/>
      <c r="M378" s="993"/>
      <c r="N378" s="996"/>
    </row>
    <row r="379" spans="1:14" x14ac:dyDescent="0.2">
      <c r="A379" s="1012"/>
      <c r="B379" s="993"/>
      <c r="C379" s="994"/>
      <c r="D379" s="994"/>
      <c r="E379" s="775"/>
      <c r="F379" s="775"/>
      <c r="G379" s="993"/>
      <c r="H379" s="824"/>
      <c r="I379" s="995"/>
      <c r="J379" s="996"/>
      <c r="K379" s="995"/>
      <c r="L379" s="993"/>
      <c r="M379" s="993"/>
      <c r="N379" s="996"/>
    </row>
    <row r="380" spans="1:14" x14ac:dyDescent="0.2">
      <c r="A380" s="1012"/>
      <c r="B380" s="993"/>
      <c r="C380" s="994"/>
      <c r="D380" s="994"/>
      <c r="E380" s="775"/>
      <c r="F380" s="775"/>
      <c r="G380" s="993"/>
      <c r="H380" s="824"/>
      <c r="I380" s="995"/>
      <c r="J380" s="996"/>
      <c r="K380" s="995"/>
      <c r="L380" s="993"/>
      <c r="M380" s="993"/>
      <c r="N380" s="996"/>
    </row>
    <row r="381" spans="1:14" x14ac:dyDescent="0.2">
      <c r="A381" s="1012"/>
      <c r="B381" s="993"/>
      <c r="C381" s="994"/>
      <c r="D381" s="994"/>
      <c r="E381" s="775"/>
      <c r="F381" s="775"/>
      <c r="G381" s="993"/>
      <c r="H381" s="824"/>
      <c r="I381" s="995"/>
      <c r="J381" s="996"/>
      <c r="K381" s="995"/>
      <c r="L381" s="993"/>
      <c r="M381" s="993"/>
      <c r="N381" s="996"/>
    </row>
    <row r="382" spans="1:14" x14ac:dyDescent="0.2">
      <c r="A382" s="1012"/>
      <c r="B382" s="993"/>
      <c r="C382" s="994"/>
      <c r="D382" s="994"/>
      <c r="E382" s="775"/>
      <c r="F382" s="775"/>
      <c r="G382" s="993"/>
      <c r="H382" s="824"/>
      <c r="I382" s="995"/>
      <c r="J382" s="996"/>
      <c r="K382" s="995"/>
      <c r="L382" s="993"/>
      <c r="M382" s="993"/>
      <c r="N382" s="996"/>
    </row>
    <row r="383" spans="1:14" x14ac:dyDescent="0.2">
      <c r="A383" s="1012"/>
      <c r="B383" s="993"/>
      <c r="C383" s="994"/>
      <c r="D383" s="994"/>
      <c r="E383" s="775"/>
      <c r="F383" s="775"/>
      <c r="G383" s="993"/>
      <c r="H383" s="824"/>
      <c r="I383" s="995"/>
      <c r="J383" s="996"/>
      <c r="K383" s="995"/>
      <c r="L383" s="993"/>
      <c r="M383" s="993"/>
      <c r="N383" s="996"/>
    </row>
    <row r="384" spans="1:14" x14ac:dyDescent="0.2">
      <c r="A384" s="1012"/>
      <c r="B384" s="993"/>
      <c r="C384" s="994"/>
      <c r="D384" s="994"/>
      <c r="E384" s="775"/>
      <c r="F384" s="775"/>
      <c r="G384" s="993"/>
      <c r="H384" s="824"/>
      <c r="I384" s="995"/>
      <c r="J384" s="996"/>
      <c r="K384" s="995"/>
      <c r="L384" s="993"/>
      <c r="M384" s="993"/>
      <c r="N384" s="996"/>
    </row>
    <row r="385" spans="1:14" x14ac:dyDescent="0.2">
      <c r="A385" s="1012"/>
      <c r="B385" s="993"/>
      <c r="C385" s="994"/>
      <c r="D385" s="994"/>
      <c r="E385" s="775"/>
      <c r="F385" s="775"/>
      <c r="G385" s="993"/>
      <c r="H385" s="824"/>
      <c r="I385" s="995"/>
      <c r="J385" s="996"/>
      <c r="K385" s="995"/>
      <c r="L385" s="993"/>
      <c r="M385" s="993"/>
      <c r="N385" s="996"/>
    </row>
    <row r="386" spans="1:14" x14ac:dyDescent="0.2">
      <c r="A386" s="1012"/>
      <c r="B386" s="993"/>
      <c r="C386" s="994"/>
      <c r="D386" s="994"/>
      <c r="E386" s="775"/>
      <c r="F386" s="775"/>
      <c r="G386" s="993"/>
      <c r="H386" s="824"/>
      <c r="I386" s="995"/>
      <c r="J386" s="996"/>
      <c r="K386" s="995"/>
      <c r="L386" s="993"/>
      <c r="M386" s="993"/>
      <c r="N386" s="996"/>
    </row>
    <row r="387" spans="1:14" x14ac:dyDescent="0.2">
      <c r="A387" s="1012"/>
      <c r="B387" s="993"/>
      <c r="C387" s="994"/>
      <c r="D387" s="994"/>
      <c r="E387" s="775"/>
      <c r="F387" s="775"/>
      <c r="G387" s="993"/>
      <c r="H387" s="824"/>
      <c r="I387" s="995"/>
      <c r="J387" s="996"/>
      <c r="K387" s="995"/>
      <c r="L387" s="993"/>
      <c r="M387" s="993"/>
      <c r="N387" s="996"/>
    </row>
    <row r="388" spans="1:14" x14ac:dyDescent="0.2">
      <c r="A388" s="1012"/>
      <c r="B388" s="993"/>
      <c r="C388" s="994"/>
      <c r="D388" s="994"/>
      <c r="E388" s="775"/>
      <c r="F388" s="775"/>
      <c r="G388" s="993"/>
      <c r="H388" s="824"/>
      <c r="I388" s="995"/>
      <c r="J388" s="996"/>
      <c r="K388" s="995"/>
      <c r="L388" s="993"/>
      <c r="M388" s="993"/>
      <c r="N388" s="996"/>
    </row>
    <row r="389" spans="1:14" x14ac:dyDescent="0.2">
      <c r="A389" s="1012"/>
      <c r="B389" s="993"/>
      <c r="C389" s="994"/>
      <c r="D389" s="994"/>
      <c r="E389" s="775"/>
      <c r="F389" s="775"/>
      <c r="G389" s="993"/>
      <c r="H389" s="824"/>
      <c r="I389" s="995"/>
      <c r="J389" s="996"/>
      <c r="K389" s="995"/>
      <c r="L389" s="993"/>
      <c r="M389" s="993"/>
      <c r="N389" s="996"/>
    </row>
    <row r="390" spans="1:14" x14ac:dyDescent="0.2">
      <c r="A390" s="1012"/>
      <c r="B390" s="993"/>
      <c r="C390" s="994"/>
      <c r="D390" s="994"/>
      <c r="E390" s="775"/>
      <c r="F390" s="775"/>
      <c r="G390" s="993"/>
      <c r="H390" s="824"/>
      <c r="I390" s="995"/>
      <c r="J390" s="996"/>
      <c r="K390" s="995"/>
      <c r="L390" s="993"/>
      <c r="M390" s="993"/>
      <c r="N390" s="996"/>
    </row>
    <row r="391" spans="1:14" x14ac:dyDescent="0.2">
      <c r="A391" s="1012"/>
      <c r="B391" s="993"/>
      <c r="C391" s="994"/>
      <c r="D391" s="994"/>
      <c r="E391" s="775"/>
      <c r="F391" s="775"/>
      <c r="G391" s="993"/>
      <c r="H391" s="824"/>
      <c r="I391" s="995"/>
      <c r="J391" s="996"/>
      <c r="K391" s="995"/>
      <c r="L391" s="993"/>
      <c r="M391" s="993"/>
      <c r="N391" s="996"/>
    </row>
    <row r="392" spans="1:14" x14ac:dyDescent="0.2">
      <c r="A392" s="1012"/>
      <c r="B392" s="993"/>
      <c r="C392" s="994"/>
      <c r="D392" s="994"/>
      <c r="E392" s="775"/>
      <c r="F392" s="775"/>
      <c r="G392" s="993"/>
      <c r="H392" s="824"/>
      <c r="I392" s="995"/>
      <c r="J392" s="996"/>
      <c r="K392" s="995"/>
      <c r="L392" s="993"/>
      <c r="M392" s="993"/>
      <c r="N392" s="996"/>
    </row>
    <row r="393" spans="1:14" x14ac:dyDescent="0.2">
      <c r="A393" s="1012"/>
      <c r="B393" s="993"/>
      <c r="C393" s="994"/>
      <c r="D393" s="994"/>
      <c r="E393" s="775"/>
      <c r="F393" s="775"/>
      <c r="G393" s="993"/>
      <c r="H393" s="824"/>
      <c r="I393" s="995"/>
      <c r="J393" s="996"/>
      <c r="K393" s="995"/>
      <c r="L393" s="993"/>
      <c r="M393" s="993"/>
      <c r="N393" s="996"/>
    </row>
    <row r="394" spans="1:14" x14ac:dyDescent="0.2">
      <c r="A394" s="1012"/>
      <c r="B394" s="993"/>
      <c r="C394" s="994"/>
      <c r="D394" s="994"/>
      <c r="E394" s="775"/>
      <c r="F394" s="775"/>
      <c r="G394" s="993"/>
      <c r="H394" s="824"/>
      <c r="I394" s="995"/>
      <c r="J394" s="996"/>
      <c r="K394" s="995"/>
      <c r="L394" s="993"/>
      <c r="M394" s="993"/>
      <c r="N394" s="996"/>
    </row>
    <row r="395" spans="1:14" x14ac:dyDescent="0.2">
      <c r="A395" s="1012"/>
      <c r="B395" s="993"/>
      <c r="C395" s="994"/>
      <c r="D395" s="994"/>
      <c r="E395" s="775"/>
      <c r="F395" s="775"/>
      <c r="G395" s="993"/>
      <c r="H395" s="824"/>
      <c r="I395" s="995"/>
      <c r="J395" s="996"/>
      <c r="K395" s="995"/>
      <c r="L395" s="993"/>
      <c r="M395" s="993"/>
      <c r="N395" s="996"/>
    </row>
    <row r="396" spans="1:14" x14ac:dyDescent="0.2">
      <c r="A396" s="1012"/>
      <c r="B396" s="993"/>
      <c r="C396" s="994"/>
      <c r="D396" s="994"/>
      <c r="E396" s="775"/>
      <c r="F396" s="775"/>
      <c r="G396" s="993"/>
      <c r="H396" s="824"/>
      <c r="I396" s="995"/>
      <c r="J396" s="996"/>
      <c r="K396" s="995"/>
      <c r="L396" s="993"/>
      <c r="M396" s="993"/>
      <c r="N396" s="996"/>
    </row>
    <row r="397" spans="1:14" x14ac:dyDescent="0.2">
      <c r="A397" s="1012"/>
      <c r="B397" s="993"/>
      <c r="C397" s="994"/>
      <c r="D397" s="994"/>
      <c r="E397" s="775"/>
      <c r="F397" s="775"/>
      <c r="G397" s="993"/>
      <c r="H397" s="824"/>
      <c r="I397" s="995"/>
      <c r="J397" s="996"/>
      <c r="K397" s="995"/>
      <c r="L397" s="993"/>
      <c r="M397" s="993"/>
      <c r="N397" s="996"/>
    </row>
    <row r="398" spans="1:14" x14ac:dyDescent="0.2">
      <c r="A398" s="1012"/>
      <c r="B398" s="993"/>
      <c r="C398" s="994"/>
      <c r="D398" s="994"/>
      <c r="E398" s="775"/>
      <c r="F398" s="775"/>
      <c r="G398" s="993"/>
      <c r="H398" s="824"/>
      <c r="I398" s="995"/>
      <c r="J398" s="996"/>
      <c r="K398" s="995"/>
      <c r="L398" s="993"/>
      <c r="M398" s="993"/>
      <c r="N398" s="996"/>
    </row>
    <row r="399" spans="1:14" x14ac:dyDescent="0.2">
      <c r="A399" s="1012"/>
      <c r="B399" s="993"/>
      <c r="C399" s="994"/>
      <c r="D399" s="994"/>
      <c r="E399" s="775"/>
      <c r="F399" s="775"/>
      <c r="G399" s="993"/>
      <c r="H399" s="824"/>
      <c r="I399" s="995"/>
      <c r="J399" s="996"/>
      <c r="K399" s="995"/>
      <c r="L399" s="993"/>
      <c r="M399" s="993"/>
      <c r="N399" s="996"/>
    </row>
    <row r="400" spans="1:14" x14ac:dyDescent="0.2">
      <c r="A400" s="1012"/>
      <c r="B400" s="993"/>
      <c r="C400" s="994"/>
      <c r="D400" s="994"/>
      <c r="E400" s="775"/>
      <c r="F400" s="775"/>
      <c r="G400" s="993"/>
      <c r="H400" s="824"/>
      <c r="I400" s="995"/>
      <c r="J400" s="996"/>
      <c r="K400" s="995"/>
      <c r="L400" s="993"/>
      <c r="M400" s="993"/>
      <c r="N400" s="996"/>
    </row>
    <row r="401" spans="1:14" x14ac:dyDescent="0.2">
      <c r="A401" s="1012"/>
      <c r="B401" s="993"/>
      <c r="C401" s="994"/>
      <c r="D401" s="994"/>
      <c r="E401" s="775"/>
      <c r="F401" s="775"/>
      <c r="G401" s="993"/>
      <c r="H401" s="824"/>
      <c r="I401" s="995"/>
      <c r="J401" s="996"/>
      <c r="K401" s="995"/>
      <c r="L401" s="993"/>
      <c r="M401" s="993"/>
      <c r="N401" s="996"/>
    </row>
    <row r="402" spans="1:14" x14ac:dyDescent="0.2">
      <c r="A402" s="1012"/>
      <c r="B402" s="993"/>
      <c r="C402" s="994"/>
      <c r="D402" s="994"/>
      <c r="E402" s="775"/>
      <c r="F402" s="775"/>
      <c r="G402" s="993"/>
      <c r="H402" s="824"/>
      <c r="I402" s="995"/>
      <c r="J402" s="996"/>
      <c r="K402" s="995"/>
      <c r="L402" s="993"/>
      <c r="M402" s="993"/>
      <c r="N402" s="996"/>
    </row>
    <row r="403" spans="1:14" x14ac:dyDescent="0.2">
      <c r="A403" s="1012"/>
      <c r="B403" s="993"/>
      <c r="C403" s="994"/>
      <c r="D403" s="994"/>
      <c r="E403" s="775"/>
      <c r="F403" s="775"/>
      <c r="G403" s="993"/>
      <c r="H403" s="824"/>
      <c r="I403" s="995"/>
      <c r="J403" s="996"/>
      <c r="K403" s="995"/>
      <c r="L403" s="993"/>
      <c r="M403" s="993"/>
      <c r="N403" s="996"/>
    </row>
    <row r="404" spans="1:14" x14ac:dyDescent="0.2">
      <c r="A404" s="1012"/>
      <c r="B404" s="993"/>
      <c r="C404" s="994"/>
      <c r="D404" s="994"/>
      <c r="E404" s="775"/>
      <c r="F404" s="775"/>
      <c r="G404" s="993"/>
      <c r="H404" s="824"/>
      <c r="I404" s="995"/>
      <c r="J404" s="996"/>
      <c r="K404" s="995"/>
      <c r="L404" s="993"/>
      <c r="M404" s="993"/>
      <c r="N404" s="996"/>
    </row>
    <row r="405" spans="1:14" x14ac:dyDescent="0.2">
      <c r="A405" s="1012"/>
      <c r="B405" s="993"/>
      <c r="C405" s="994"/>
      <c r="D405" s="994"/>
      <c r="E405" s="775"/>
      <c r="F405" s="775"/>
      <c r="G405" s="993"/>
      <c r="H405" s="824"/>
      <c r="I405" s="995"/>
      <c r="J405" s="996"/>
      <c r="K405" s="995"/>
      <c r="L405" s="993"/>
      <c r="M405" s="993"/>
      <c r="N405" s="996"/>
    </row>
    <row r="406" spans="1:14" x14ac:dyDescent="0.2">
      <c r="A406" s="1012"/>
      <c r="B406" s="993"/>
      <c r="C406" s="994"/>
      <c r="D406" s="994"/>
      <c r="E406" s="775"/>
      <c r="F406" s="775"/>
      <c r="G406" s="993"/>
      <c r="H406" s="824"/>
      <c r="I406" s="995"/>
      <c r="J406" s="996"/>
      <c r="K406" s="995"/>
      <c r="L406" s="993"/>
      <c r="M406" s="993"/>
      <c r="N406" s="996"/>
    </row>
    <row r="407" spans="1:14" x14ac:dyDescent="0.2">
      <c r="A407" s="1012"/>
      <c r="B407" s="993"/>
      <c r="C407" s="994"/>
      <c r="D407" s="994"/>
      <c r="E407" s="775"/>
      <c r="F407" s="775"/>
      <c r="G407" s="993"/>
      <c r="H407" s="824"/>
      <c r="I407" s="995"/>
      <c r="J407" s="996"/>
      <c r="K407" s="995"/>
      <c r="L407" s="993"/>
      <c r="M407" s="993"/>
      <c r="N407" s="996"/>
    </row>
    <row r="408" spans="1:14" x14ac:dyDescent="0.2">
      <c r="A408" s="1012"/>
      <c r="B408" s="993"/>
      <c r="C408" s="994"/>
      <c r="D408" s="994"/>
      <c r="E408" s="775"/>
      <c r="F408" s="775"/>
      <c r="G408" s="993"/>
      <c r="H408" s="824"/>
      <c r="I408" s="995"/>
      <c r="J408" s="996"/>
      <c r="K408" s="995"/>
      <c r="L408" s="993"/>
      <c r="M408" s="993"/>
      <c r="N408" s="996"/>
    </row>
    <row r="409" spans="1:14" x14ac:dyDescent="0.2">
      <c r="A409" s="1012"/>
      <c r="B409" s="993"/>
      <c r="C409" s="994"/>
      <c r="D409" s="994"/>
      <c r="E409" s="775"/>
      <c r="F409" s="775"/>
      <c r="G409" s="993"/>
      <c r="H409" s="824"/>
      <c r="I409" s="995"/>
      <c r="J409" s="996"/>
      <c r="K409" s="995"/>
      <c r="L409" s="993"/>
      <c r="M409" s="993"/>
      <c r="N409" s="996"/>
    </row>
    <row r="410" spans="1:14" x14ac:dyDescent="0.2">
      <c r="A410" s="1012"/>
      <c r="B410" s="993"/>
      <c r="C410" s="994"/>
      <c r="D410" s="994"/>
      <c r="E410" s="775"/>
      <c r="F410" s="775"/>
      <c r="G410" s="993"/>
      <c r="H410" s="824"/>
      <c r="I410" s="995"/>
      <c r="J410" s="996"/>
      <c r="K410" s="995"/>
      <c r="L410" s="993"/>
      <c r="M410" s="993"/>
      <c r="N410" s="996"/>
    </row>
    <row r="411" spans="1:14" x14ac:dyDescent="0.2">
      <c r="A411" s="1012"/>
      <c r="B411" s="993"/>
      <c r="C411" s="994"/>
      <c r="D411" s="994"/>
      <c r="E411" s="775"/>
      <c r="F411" s="775"/>
      <c r="G411" s="993"/>
      <c r="H411" s="824"/>
      <c r="I411" s="995"/>
      <c r="J411" s="996"/>
      <c r="K411" s="995"/>
      <c r="L411" s="993"/>
      <c r="M411" s="993"/>
      <c r="N411" s="996"/>
    </row>
    <row r="412" spans="1:14" x14ac:dyDescent="0.2">
      <c r="A412" s="1012"/>
      <c r="B412" s="993"/>
      <c r="C412" s="994"/>
      <c r="D412" s="994"/>
      <c r="E412" s="775"/>
      <c r="F412" s="775"/>
      <c r="G412" s="993"/>
      <c r="H412" s="824"/>
      <c r="I412" s="995"/>
      <c r="J412" s="996"/>
      <c r="K412" s="995"/>
      <c r="L412" s="993"/>
      <c r="M412" s="993"/>
      <c r="N412" s="996"/>
    </row>
    <row r="413" spans="1:14" x14ac:dyDescent="0.2">
      <c r="A413" s="1012"/>
      <c r="B413" s="993"/>
      <c r="C413" s="994"/>
      <c r="D413" s="994"/>
      <c r="E413" s="775"/>
      <c r="F413" s="775"/>
      <c r="G413" s="993"/>
      <c r="H413" s="824"/>
      <c r="I413" s="995"/>
      <c r="J413" s="996"/>
      <c r="K413" s="995"/>
      <c r="L413" s="993"/>
      <c r="M413" s="993"/>
      <c r="N413" s="996"/>
    </row>
    <row r="414" spans="1:14" x14ac:dyDescent="0.2">
      <c r="A414" s="1012"/>
      <c r="B414" s="993"/>
      <c r="C414" s="994"/>
      <c r="D414" s="994"/>
      <c r="E414" s="775"/>
      <c r="F414" s="775"/>
      <c r="G414" s="993"/>
      <c r="H414" s="824"/>
      <c r="I414" s="995"/>
      <c r="J414" s="996"/>
      <c r="K414" s="995"/>
      <c r="L414" s="993"/>
      <c r="M414" s="993"/>
      <c r="N414" s="996"/>
    </row>
    <row r="415" spans="1:14" x14ac:dyDescent="0.2">
      <c r="A415" s="1012"/>
      <c r="B415" s="993"/>
      <c r="C415" s="994"/>
      <c r="D415" s="994"/>
      <c r="E415" s="775"/>
      <c r="F415" s="775"/>
      <c r="G415" s="993"/>
      <c r="H415" s="824"/>
      <c r="I415" s="995"/>
      <c r="J415" s="996"/>
      <c r="K415" s="995"/>
      <c r="L415" s="993"/>
      <c r="M415" s="993"/>
      <c r="N415" s="996"/>
    </row>
    <row r="416" spans="1:14" x14ac:dyDescent="0.2">
      <c r="A416" s="1012"/>
      <c r="B416" s="993"/>
      <c r="C416" s="994"/>
      <c r="D416" s="994"/>
      <c r="E416" s="775"/>
      <c r="F416" s="775"/>
      <c r="G416" s="993"/>
      <c r="H416" s="824"/>
      <c r="I416" s="995"/>
      <c r="J416" s="996"/>
      <c r="K416" s="995"/>
      <c r="L416" s="993"/>
      <c r="M416" s="993"/>
      <c r="N416" s="996"/>
    </row>
    <row r="417" spans="1:14" x14ac:dyDescent="0.2">
      <c r="A417" s="1012"/>
      <c r="B417" s="993"/>
      <c r="C417" s="994"/>
      <c r="D417" s="994"/>
      <c r="E417" s="775"/>
      <c r="F417" s="775"/>
      <c r="G417" s="993"/>
      <c r="H417" s="824"/>
      <c r="I417" s="995"/>
      <c r="J417" s="996"/>
      <c r="K417" s="995"/>
      <c r="L417" s="993"/>
      <c r="M417" s="993"/>
      <c r="N417" s="996"/>
    </row>
    <row r="418" spans="1:14" x14ac:dyDescent="0.2">
      <c r="A418" s="1012"/>
      <c r="B418" s="993"/>
      <c r="C418" s="994"/>
      <c r="D418" s="994"/>
      <c r="E418" s="775"/>
      <c r="F418" s="775"/>
      <c r="G418" s="993"/>
      <c r="H418" s="824"/>
      <c r="I418" s="995"/>
      <c r="J418" s="996"/>
      <c r="K418" s="995"/>
      <c r="L418" s="993"/>
      <c r="M418" s="993"/>
      <c r="N418" s="996"/>
    </row>
    <row r="419" spans="1:14" x14ac:dyDescent="0.2">
      <c r="A419" s="1012"/>
      <c r="B419" s="993"/>
      <c r="C419" s="994"/>
      <c r="D419" s="994"/>
      <c r="E419" s="775"/>
      <c r="F419" s="775"/>
      <c r="G419" s="993"/>
      <c r="H419" s="824"/>
      <c r="I419" s="995"/>
      <c r="J419" s="996"/>
      <c r="K419" s="995"/>
      <c r="L419" s="993"/>
      <c r="M419" s="993"/>
      <c r="N419" s="996"/>
    </row>
    <row r="420" spans="1:14" x14ac:dyDescent="0.2">
      <c r="A420" s="1012"/>
      <c r="B420" s="993"/>
      <c r="C420" s="994"/>
      <c r="D420" s="994"/>
      <c r="E420" s="775"/>
      <c r="F420" s="775"/>
      <c r="G420" s="993"/>
      <c r="H420" s="824"/>
      <c r="I420" s="995"/>
      <c r="J420" s="996"/>
      <c r="K420" s="995"/>
      <c r="L420" s="993"/>
      <c r="M420" s="993"/>
      <c r="N420" s="996"/>
    </row>
    <row r="421" spans="1:14" x14ac:dyDescent="0.2">
      <c r="A421" s="1012"/>
      <c r="B421" s="993"/>
      <c r="C421" s="994"/>
      <c r="D421" s="994"/>
      <c r="E421" s="775"/>
      <c r="F421" s="775"/>
      <c r="G421" s="993"/>
      <c r="H421" s="824"/>
      <c r="I421" s="995"/>
      <c r="J421" s="996"/>
      <c r="K421" s="995"/>
      <c r="L421" s="993"/>
      <c r="M421" s="993"/>
      <c r="N421" s="996"/>
    </row>
    <row r="422" spans="1:14" x14ac:dyDescent="0.2">
      <c r="A422" s="1012"/>
      <c r="B422" s="993"/>
      <c r="C422" s="994"/>
      <c r="D422" s="994"/>
      <c r="E422" s="775"/>
      <c r="F422" s="775"/>
      <c r="G422" s="993"/>
      <c r="H422" s="824"/>
      <c r="I422" s="995"/>
      <c r="J422" s="996"/>
      <c r="K422" s="995"/>
      <c r="L422" s="993"/>
      <c r="M422" s="993"/>
      <c r="N422" s="996"/>
    </row>
    <row r="423" spans="1:14" x14ac:dyDescent="0.2">
      <c r="A423" s="1012"/>
      <c r="B423" s="993"/>
      <c r="C423" s="994"/>
      <c r="D423" s="994"/>
      <c r="E423" s="775"/>
      <c r="F423" s="775"/>
      <c r="G423" s="993"/>
      <c r="H423" s="824"/>
      <c r="I423" s="995"/>
      <c r="J423" s="996"/>
      <c r="K423" s="995"/>
      <c r="L423" s="993"/>
      <c r="M423" s="993"/>
      <c r="N423" s="996"/>
    </row>
    <row r="424" spans="1:14" x14ac:dyDescent="0.2">
      <c r="A424" s="1012"/>
      <c r="B424" s="993"/>
      <c r="C424" s="994"/>
      <c r="D424" s="994"/>
      <c r="E424" s="775"/>
      <c r="F424" s="775"/>
      <c r="G424" s="993"/>
      <c r="H424" s="824"/>
      <c r="I424" s="995"/>
      <c r="J424" s="996"/>
      <c r="K424" s="995"/>
      <c r="L424" s="993"/>
      <c r="M424" s="993"/>
      <c r="N424" s="996"/>
    </row>
    <row r="425" spans="1:14" x14ac:dyDescent="0.2">
      <c r="A425" s="1012"/>
      <c r="B425" s="993"/>
      <c r="C425" s="994"/>
      <c r="D425" s="994"/>
      <c r="E425" s="775"/>
      <c r="F425" s="775"/>
      <c r="G425" s="993"/>
      <c r="H425" s="824"/>
      <c r="I425" s="995"/>
      <c r="J425" s="996"/>
      <c r="K425" s="995"/>
      <c r="L425" s="993"/>
      <c r="M425" s="993"/>
      <c r="N425" s="996"/>
    </row>
    <row r="426" spans="1:14" x14ac:dyDescent="0.2">
      <c r="A426" s="1012"/>
      <c r="B426" s="993"/>
      <c r="C426" s="994"/>
      <c r="D426" s="994"/>
      <c r="E426" s="775"/>
      <c r="F426" s="775"/>
      <c r="G426" s="993"/>
      <c r="H426" s="824"/>
      <c r="I426" s="995"/>
      <c r="J426" s="996"/>
      <c r="K426" s="995"/>
      <c r="L426" s="993"/>
      <c r="M426" s="993"/>
      <c r="N426" s="996"/>
    </row>
    <row r="427" spans="1:14" x14ac:dyDescent="0.2">
      <c r="A427" s="1012"/>
      <c r="B427" s="993"/>
      <c r="C427" s="994"/>
      <c r="D427" s="994"/>
      <c r="E427" s="775"/>
      <c r="F427" s="775"/>
      <c r="G427" s="993"/>
      <c r="H427" s="824"/>
      <c r="I427" s="995"/>
      <c r="J427" s="996"/>
      <c r="K427" s="995"/>
      <c r="L427" s="993"/>
      <c r="M427" s="993"/>
      <c r="N427" s="996"/>
    </row>
    <row r="428" spans="1:14" x14ac:dyDescent="0.2">
      <c r="A428" s="1012"/>
      <c r="B428" s="993"/>
      <c r="C428" s="994"/>
      <c r="D428" s="994"/>
      <c r="E428" s="775"/>
      <c r="F428" s="775"/>
      <c r="G428" s="993"/>
      <c r="H428" s="824"/>
      <c r="I428" s="995"/>
      <c r="J428" s="996"/>
      <c r="K428" s="995"/>
      <c r="L428" s="993"/>
      <c r="M428" s="993"/>
      <c r="N428" s="996"/>
    </row>
    <row r="429" spans="1:14" x14ac:dyDescent="0.2">
      <c r="A429" s="1012"/>
      <c r="B429" s="993"/>
      <c r="C429" s="994"/>
      <c r="D429" s="994"/>
      <c r="E429" s="775"/>
      <c r="F429" s="775"/>
      <c r="G429" s="993"/>
      <c r="H429" s="824"/>
      <c r="I429" s="995"/>
      <c r="J429" s="996"/>
      <c r="K429" s="995"/>
      <c r="L429" s="993"/>
      <c r="M429" s="993"/>
      <c r="N429" s="996"/>
    </row>
    <row r="430" spans="1:14" x14ac:dyDescent="0.2">
      <c r="A430" s="1012"/>
      <c r="B430" s="993"/>
      <c r="C430" s="994"/>
      <c r="D430" s="994"/>
      <c r="E430" s="775"/>
      <c r="F430" s="775"/>
      <c r="G430" s="993"/>
      <c r="H430" s="824"/>
      <c r="I430" s="995"/>
      <c r="J430" s="996"/>
      <c r="K430" s="995"/>
      <c r="L430" s="993"/>
      <c r="M430" s="993"/>
      <c r="N430" s="996"/>
    </row>
    <row r="431" spans="1:14" x14ac:dyDescent="0.2">
      <c r="A431" s="1012"/>
      <c r="B431" s="993"/>
      <c r="C431" s="994"/>
      <c r="D431" s="994"/>
      <c r="E431" s="775"/>
      <c r="F431" s="775"/>
      <c r="G431" s="993"/>
      <c r="H431" s="824"/>
      <c r="I431" s="995"/>
      <c r="J431" s="996"/>
      <c r="K431" s="995"/>
      <c r="L431" s="993"/>
      <c r="M431" s="993"/>
      <c r="N431" s="996"/>
    </row>
    <row r="432" spans="1:14" x14ac:dyDescent="0.2">
      <c r="A432" s="1012"/>
      <c r="B432" s="993"/>
      <c r="C432" s="994"/>
      <c r="D432" s="994"/>
      <c r="E432" s="775"/>
      <c r="F432" s="775"/>
      <c r="G432" s="993"/>
      <c r="H432" s="824"/>
      <c r="I432" s="995"/>
      <c r="J432" s="996"/>
      <c r="K432" s="995"/>
      <c r="L432" s="993"/>
      <c r="M432" s="993"/>
      <c r="N432" s="996"/>
    </row>
    <row r="433" spans="1:14" x14ac:dyDescent="0.2">
      <c r="A433" s="1012"/>
      <c r="B433" s="993"/>
      <c r="C433" s="994"/>
      <c r="D433" s="994"/>
      <c r="E433" s="775"/>
      <c r="F433" s="775"/>
      <c r="G433" s="993"/>
      <c r="H433" s="824"/>
      <c r="I433" s="995"/>
      <c r="J433" s="996"/>
      <c r="K433" s="995"/>
      <c r="L433" s="993"/>
      <c r="M433" s="993"/>
      <c r="N433" s="996"/>
    </row>
    <row r="434" spans="1:14" x14ac:dyDescent="0.2">
      <c r="A434" s="1012"/>
      <c r="B434" s="993"/>
      <c r="C434" s="994"/>
      <c r="D434" s="994"/>
      <c r="E434" s="775"/>
      <c r="F434" s="775"/>
      <c r="G434" s="993"/>
      <c r="H434" s="824"/>
      <c r="I434" s="995"/>
      <c r="J434" s="996"/>
      <c r="K434" s="995"/>
      <c r="L434" s="993"/>
      <c r="M434" s="993"/>
      <c r="N434" s="996"/>
    </row>
    <row r="435" spans="1:14" x14ac:dyDescent="0.2">
      <c r="A435" s="1012"/>
      <c r="B435" s="993"/>
      <c r="C435" s="994"/>
      <c r="D435" s="994"/>
      <c r="E435" s="775"/>
      <c r="F435" s="775"/>
      <c r="G435" s="993"/>
      <c r="H435" s="824"/>
      <c r="I435" s="995"/>
      <c r="J435" s="996"/>
      <c r="K435" s="995"/>
      <c r="L435" s="993"/>
      <c r="M435" s="993"/>
      <c r="N435" s="996"/>
    </row>
    <row r="436" spans="1:14" x14ac:dyDescent="0.2">
      <c r="A436" s="1012"/>
      <c r="B436" s="993"/>
      <c r="C436" s="994"/>
      <c r="D436" s="994"/>
      <c r="E436" s="775"/>
      <c r="F436" s="775"/>
      <c r="G436" s="993"/>
      <c r="H436" s="824"/>
      <c r="I436" s="995"/>
      <c r="J436" s="996"/>
      <c r="K436" s="995"/>
      <c r="L436" s="993"/>
      <c r="M436" s="993"/>
      <c r="N436" s="996"/>
    </row>
    <row r="437" spans="1:14" x14ac:dyDescent="0.2">
      <c r="A437" s="1012"/>
      <c r="B437" s="993"/>
      <c r="C437" s="994"/>
      <c r="D437" s="994"/>
      <c r="E437" s="775"/>
      <c r="F437" s="775"/>
      <c r="G437" s="993"/>
      <c r="H437" s="824"/>
      <c r="I437" s="995"/>
      <c r="J437" s="996"/>
      <c r="K437" s="995"/>
      <c r="L437" s="993"/>
      <c r="M437" s="993"/>
      <c r="N437" s="996"/>
    </row>
    <row r="438" spans="1:14" x14ac:dyDescent="0.2">
      <c r="A438" s="1012"/>
      <c r="B438" s="993"/>
      <c r="C438" s="994"/>
      <c r="D438" s="994"/>
      <c r="E438" s="775"/>
      <c r="F438" s="775"/>
      <c r="G438" s="993"/>
      <c r="H438" s="824"/>
      <c r="I438" s="995"/>
      <c r="J438" s="996"/>
      <c r="K438" s="995"/>
      <c r="L438" s="993"/>
      <c r="M438" s="993"/>
      <c r="N438" s="996"/>
    </row>
    <row r="439" spans="1:14" x14ac:dyDescent="0.2">
      <c r="A439" s="1012"/>
      <c r="B439" s="993"/>
      <c r="C439" s="994"/>
      <c r="D439" s="994"/>
      <c r="E439" s="775"/>
      <c r="F439" s="775"/>
      <c r="G439" s="993"/>
      <c r="H439" s="824"/>
      <c r="I439" s="995"/>
      <c r="J439" s="996"/>
      <c r="K439" s="995"/>
      <c r="L439" s="993"/>
      <c r="M439" s="993"/>
      <c r="N439" s="996"/>
    </row>
    <row r="440" spans="1:14" x14ac:dyDescent="0.2">
      <c r="A440" s="1012"/>
      <c r="B440" s="993"/>
      <c r="C440" s="994"/>
      <c r="D440" s="994"/>
      <c r="E440" s="775"/>
      <c r="F440" s="775"/>
      <c r="G440" s="993"/>
      <c r="H440" s="824"/>
      <c r="I440" s="995"/>
      <c r="J440" s="996"/>
      <c r="K440" s="995"/>
      <c r="L440" s="993"/>
      <c r="M440" s="993"/>
      <c r="N440" s="996"/>
    </row>
    <row r="441" spans="1:14" x14ac:dyDescent="0.2">
      <c r="A441" s="1012"/>
      <c r="B441" s="993"/>
      <c r="C441" s="994"/>
      <c r="D441" s="994"/>
      <c r="E441" s="775"/>
      <c r="F441" s="775"/>
      <c r="G441" s="993"/>
      <c r="H441" s="824"/>
      <c r="I441" s="995"/>
      <c r="J441" s="996"/>
      <c r="K441" s="995"/>
      <c r="L441" s="993"/>
      <c r="M441" s="993"/>
      <c r="N441" s="996"/>
    </row>
    <row r="442" spans="1:14" x14ac:dyDescent="0.2">
      <c r="A442" s="1012"/>
      <c r="B442" s="993"/>
      <c r="C442" s="994"/>
      <c r="D442" s="994"/>
      <c r="E442" s="775"/>
      <c r="F442" s="775"/>
      <c r="G442" s="993"/>
      <c r="H442" s="824"/>
      <c r="I442" s="995"/>
      <c r="J442" s="996"/>
      <c r="K442" s="995"/>
      <c r="L442" s="993"/>
      <c r="M442" s="993"/>
      <c r="N442" s="996"/>
    </row>
    <row r="443" spans="1:14" x14ac:dyDescent="0.2">
      <c r="A443" s="1012"/>
      <c r="B443" s="993"/>
      <c r="C443" s="994"/>
      <c r="D443" s="994"/>
      <c r="E443" s="775"/>
      <c r="F443" s="775"/>
      <c r="G443" s="993"/>
      <c r="H443" s="824"/>
      <c r="I443" s="995"/>
      <c r="J443" s="996"/>
      <c r="K443" s="995"/>
      <c r="L443" s="993"/>
      <c r="M443" s="993"/>
      <c r="N443" s="996"/>
    </row>
    <row r="444" spans="1:14" x14ac:dyDescent="0.2">
      <c r="A444" s="1012"/>
      <c r="B444" s="993"/>
      <c r="C444" s="994"/>
      <c r="D444" s="994"/>
      <c r="E444" s="775"/>
      <c r="F444" s="775"/>
      <c r="G444" s="993"/>
      <c r="H444" s="824"/>
      <c r="I444" s="995"/>
      <c r="J444" s="996"/>
      <c r="K444" s="995"/>
      <c r="L444" s="993"/>
      <c r="M444" s="993"/>
      <c r="N444" s="996"/>
    </row>
    <row r="445" spans="1:14" x14ac:dyDescent="0.2">
      <c r="A445" s="1012"/>
      <c r="B445" s="993"/>
      <c r="C445" s="994"/>
      <c r="D445" s="994"/>
      <c r="E445" s="775"/>
      <c r="F445" s="775"/>
      <c r="G445" s="993"/>
      <c r="H445" s="824"/>
      <c r="I445" s="995"/>
      <c r="J445" s="996"/>
      <c r="K445" s="995"/>
      <c r="L445" s="993"/>
      <c r="M445" s="993"/>
      <c r="N445" s="996"/>
    </row>
    <row r="446" spans="1:14" x14ac:dyDescent="0.2">
      <c r="A446" s="1012"/>
      <c r="B446" s="993"/>
      <c r="C446" s="994"/>
      <c r="D446" s="994"/>
      <c r="E446" s="775"/>
      <c r="F446" s="775"/>
      <c r="G446" s="993"/>
      <c r="H446" s="824"/>
      <c r="I446" s="995"/>
      <c r="J446" s="996"/>
      <c r="K446" s="995"/>
      <c r="L446" s="993"/>
      <c r="M446" s="993"/>
      <c r="N446" s="996"/>
    </row>
    <row r="447" spans="1:14" x14ac:dyDescent="0.2">
      <c r="A447" s="1012"/>
      <c r="B447" s="993"/>
      <c r="C447" s="994"/>
      <c r="D447" s="994"/>
      <c r="E447" s="775"/>
      <c r="F447" s="775"/>
      <c r="G447" s="993"/>
      <c r="H447" s="824"/>
      <c r="I447" s="995"/>
      <c r="J447" s="996"/>
      <c r="K447" s="995"/>
      <c r="L447" s="993"/>
      <c r="M447" s="993"/>
      <c r="N447" s="996"/>
    </row>
    <row r="448" spans="1:14" x14ac:dyDescent="0.2">
      <c r="A448" s="1012"/>
      <c r="B448" s="993"/>
      <c r="C448" s="994"/>
      <c r="D448" s="994"/>
      <c r="E448" s="775"/>
      <c r="F448" s="775"/>
      <c r="G448" s="993"/>
      <c r="H448" s="824"/>
      <c r="I448" s="995"/>
      <c r="J448" s="996"/>
      <c r="K448" s="995"/>
      <c r="L448" s="993"/>
      <c r="M448" s="993"/>
      <c r="N448" s="996"/>
    </row>
    <row r="449" spans="1:14" x14ac:dyDescent="0.2">
      <c r="A449" s="1012"/>
      <c r="B449" s="993"/>
      <c r="C449" s="994"/>
      <c r="D449" s="994"/>
      <c r="E449" s="775"/>
      <c r="F449" s="775"/>
      <c r="G449" s="993"/>
      <c r="H449" s="824"/>
      <c r="I449" s="995"/>
      <c r="J449" s="996"/>
      <c r="K449" s="995"/>
      <c r="L449" s="993"/>
      <c r="M449" s="993"/>
      <c r="N449" s="996"/>
    </row>
    <row r="450" spans="1:14" x14ac:dyDescent="0.2">
      <c r="A450" s="1012"/>
      <c r="B450" s="993"/>
      <c r="C450" s="994"/>
      <c r="D450" s="994"/>
      <c r="E450" s="775"/>
      <c r="F450" s="775"/>
      <c r="G450" s="993"/>
      <c r="H450" s="824"/>
      <c r="I450" s="995"/>
      <c r="J450" s="996"/>
      <c r="K450" s="995"/>
      <c r="L450" s="993"/>
      <c r="M450" s="993"/>
      <c r="N450" s="996"/>
    </row>
    <row r="451" spans="1:14" x14ac:dyDescent="0.2">
      <c r="A451" s="1012"/>
      <c r="B451" s="993"/>
      <c r="C451" s="994"/>
      <c r="D451" s="994"/>
      <c r="E451" s="775"/>
      <c r="F451" s="775"/>
      <c r="G451" s="993"/>
      <c r="H451" s="824"/>
      <c r="I451" s="995"/>
      <c r="J451" s="996"/>
      <c r="K451" s="995"/>
      <c r="L451" s="993"/>
      <c r="M451" s="993"/>
      <c r="N451" s="996"/>
    </row>
    <row r="452" spans="1:14" x14ac:dyDescent="0.2">
      <c r="A452" s="1012"/>
      <c r="B452" s="993"/>
      <c r="C452" s="994"/>
      <c r="D452" s="994"/>
      <c r="E452" s="775"/>
      <c r="F452" s="775"/>
      <c r="G452" s="993"/>
      <c r="H452" s="824"/>
      <c r="I452" s="995"/>
      <c r="J452" s="996"/>
      <c r="K452" s="995"/>
      <c r="L452" s="993"/>
      <c r="M452" s="993"/>
      <c r="N452" s="996"/>
    </row>
    <row r="453" spans="1:14" x14ac:dyDescent="0.2">
      <c r="A453" s="1012"/>
      <c r="B453" s="993"/>
      <c r="C453" s="994"/>
      <c r="D453" s="994"/>
      <c r="E453" s="775"/>
      <c r="F453" s="775"/>
      <c r="G453" s="993"/>
      <c r="H453" s="824"/>
      <c r="I453" s="995"/>
      <c r="J453" s="996"/>
      <c r="K453" s="995"/>
      <c r="L453" s="993"/>
      <c r="M453" s="993"/>
      <c r="N453" s="996"/>
    </row>
    <row r="454" spans="1:14" x14ac:dyDescent="0.2">
      <c r="A454" s="1012"/>
      <c r="B454" s="993"/>
      <c r="C454" s="994"/>
      <c r="D454" s="994"/>
      <c r="E454" s="775"/>
      <c r="F454" s="775"/>
      <c r="G454" s="993"/>
      <c r="H454" s="824"/>
      <c r="I454" s="995"/>
      <c r="J454" s="996"/>
      <c r="K454" s="995"/>
      <c r="L454" s="993"/>
      <c r="M454" s="993"/>
      <c r="N454" s="996"/>
    </row>
    <row r="455" spans="1:14" x14ac:dyDescent="0.2">
      <c r="A455" s="1012"/>
      <c r="B455" s="993"/>
      <c r="C455" s="994"/>
      <c r="D455" s="994"/>
      <c r="E455" s="775"/>
      <c r="F455" s="775"/>
      <c r="G455" s="993"/>
      <c r="H455" s="824"/>
      <c r="I455" s="995"/>
      <c r="J455" s="996"/>
      <c r="K455" s="995"/>
      <c r="L455" s="993"/>
      <c r="M455" s="993"/>
      <c r="N455" s="996"/>
    </row>
    <row r="456" spans="1:14" x14ac:dyDescent="0.2">
      <c r="A456" s="1012"/>
      <c r="B456" s="993"/>
      <c r="C456" s="994"/>
      <c r="D456" s="994"/>
      <c r="E456" s="775"/>
      <c r="F456" s="775"/>
      <c r="G456" s="993"/>
      <c r="H456" s="824"/>
      <c r="I456" s="995"/>
      <c r="J456" s="996"/>
      <c r="K456" s="995"/>
      <c r="L456" s="993"/>
      <c r="M456" s="993"/>
      <c r="N456" s="996"/>
    </row>
    <row r="457" spans="1:14" x14ac:dyDescent="0.2">
      <c r="A457" s="1012"/>
      <c r="B457" s="993"/>
      <c r="C457" s="994"/>
      <c r="D457" s="994"/>
      <c r="E457" s="775"/>
      <c r="F457" s="775"/>
      <c r="G457" s="993"/>
      <c r="H457" s="824"/>
      <c r="I457" s="995"/>
      <c r="J457" s="996"/>
      <c r="K457" s="995"/>
      <c r="L457" s="993"/>
      <c r="M457" s="993"/>
      <c r="N457" s="996"/>
    </row>
    <row r="458" spans="1:14" x14ac:dyDescent="0.2">
      <c r="A458" s="1012"/>
      <c r="B458" s="993"/>
      <c r="C458" s="994"/>
      <c r="D458" s="994"/>
      <c r="E458" s="775"/>
      <c r="F458" s="775"/>
      <c r="G458" s="993"/>
      <c r="H458" s="824"/>
      <c r="I458" s="995"/>
      <c r="J458" s="996"/>
      <c r="K458" s="995"/>
      <c r="L458" s="993"/>
      <c r="M458" s="993"/>
      <c r="N458" s="996"/>
    </row>
    <row r="459" spans="1:14" x14ac:dyDescent="0.2">
      <c r="A459" s="1012"/>
      <c r="B459" s="993"/>
      <c r="C459" s="994"/>
      <c r="D459" s="994"/>
      <c r="E459" s="775"/>
      <c r="F459" s="775"/>
      <c r="G459" s="993"/>
      <c r="H459" s="824"/>
      <c r="I459" s="995"/>
      <c r="J459" s="996"/>
      <c r="K459" s="995"/>
      <c r="L459" s="993"/>
      <c r="M459" s="993"/>
      <c r="N459" s="996"/>
    </row>
    <row r="460" spans="1:14" x14ac:dyDescent="0.2">
      <c r="A460" s="1012"/>
      <c r="B460" s="993"/>
      <c r="C460" s="994"/>
      <c r="D460" s="994"/>
      <c r="E460" s="775"/>
      <c r="F460" s="775"/>
      <c r="G460" s="993"/>
      <c r="H460" s="824"/>
      <c r="I460" s="995"/>
      <c r="J460" s="996"/>
      <c r="K460" s="995"/>
      <c r="L460" s="993"/>
      <c r="M460" s="993"/>
      <c r="N460" s="996"/>
    </row>
    <row r="461" spans="1:14" x14ac:dyDescent="0.2">
      <c r="A461" s="1012"/>
      <c r="B461" s="993"/>
      <c r="C461" s="994"/>
      <c r="D461" s="994"/>
      <c r="E461" s="775"/>
      <c r="F461" s="775"/>
      <c r="G461" s="993"/>
      <c r="H461" s="824"/>
      <c r="I461" s="995"/>
      <c r="J461" s="996"/>
      <c r="K461" s="995"/>
      <c r="L461" s="993"/>
      <c r="M461" s="993"/>
      <c r="N461" s="996"/>
    </row>
    <row r="462" spans="1:14" x14ac:dyDescent="0.2">
      <c r="A462" s="1012"/>
      <c r="B462" s="993"/>
      <c r="C462" s="994"/>
      <c r="D462" s="994"/>
      <c r="E462" s="775"/>
      <c r="F462" s="775"/>
      <c r="G462" s="993"/>
      <c r="H462" s="824"/>
      <c r="I462" s="995"/>
      <c r="J462" s="996"/>
      <c r="K462" s="995"/>
      <c r="L462" s="993"/>
      <c r="M462" s="993"/>
      <c r="N462" s="996"/>
    </row>
    <row r="463" spans="1:14" x14ac:dyDescent="0.2">
      <c r="A463" s="1012"/>
      <c r="B463" s="993"/>
      <c r="C463" s="994"/>
      <c r="D463" s="994"/>
      <c r="E463" s="775"/>
      <c r="F463" s="775"/>
      <c r="G463" s="993"/>
      <c r="H463" s="824"/>
      <c r="I463" s="995"/>
      <c r="J463" s="996"/>
      <c r="K463" s="995"/>
      <c r="L463" s="993"/>
      <c r="M463" s="993"/>
      <c r="N463" s="996"/>
    </row>
    <row r="464" spans="1:14" x14ac:dyDescent="0.2">
      <c r="A464" s="1012"/>
      <c r="B464" s="993"/>
      <c r="C464" s="994"/>
      <c r="D464" s="994"/>
      <c r="E464" s="775"/>
      <c r="F464" s="775"/>
      <c r="G464" s="993"/>
      <c r="H464" s="824"/>
      <c r="I464" s="995"/>
      <c r="J464" s="996"/>
      <c r="K464" s="995"/>
      <c r="L464" s="993"/>
      <c r="M464" s="993"/>
      <c r="N464" s="996"/>
    </row>
    <row r="465" spans="1:14" x14ac:dyDescent="0.2">
      <c r="A465" s="1012"/>
      <c r="B465" s="993"/>
      <c r="C465" s="994"/>
      <c r="D465" s="994"/>
      <c r="E465" s="775"/>
      <c r="F465" s="775"/>
      <c r="G465" s="993"/>
      <c r="H465" s="824"/>
      <c r="I465" s="995"/>
      <c r="J465" s="996"/>
      <c r="K465" s="995"/>
      <c r="L465" s="993"/>
      <c r="M465" s="993"/>
      <c r="N465" s="996"/>
    </row>
    <row r="466" spans="1:14" x14ac:dyDescent="0.2">
      <c r="A466" s="1012"/>
      <c r="B466" s="993"/>
      <c r="C466" s="994"/>
      <c r="D466" s="994"/>
      <c r="E466" s="775"/>
      <c r="F466" s="775"/>
      <c r="G466" s="993"/>
      <c r="H466" s="824"/>
      <c r="I466" s="995"/>
      <c r="J466" s="996"/>
      <c r="K466" s="995"/>
      <c r="L466" s="993"/>
      <c r="M466" s="993"/>
      <c r="N466" s="996"/>
    </row>
    <row r="467" spans="1:14" x14ac:dyDescent="0.2">
      <c r="A467" s="1012"/>
      <c r="B467" s="993"/>
      <c r="C467" s="994"/>
      <c r="D467" s="994"/>
      <c r="E467" s="775"/>
      <c r="F467" s="775"/>
      <c r="G467" s="993"/>
      <c r="H467" s="824"/>
      <c r="I467" s="995"/>
      <c r="J467" s="996"/>
      <c r="K467" s="995"/>
      <c r="L467" s="993"/>
      <c r="M467" s="993"/>
      <c r="N467" s="996"/>
    </row>
    <row r="468" spans="1:14" x14ac:dyDescent="0.2">
      <c r="A468" s="1012"/>
      <c r="B468" s="993"/>
      <c r="C468" s="994"/>
      <c r="D468" s="994"/>
      <c r="E468" s="775"/>
      <c r="F468" s="775"/>
      <c r="G468" s="993"/>
      <c r="H468" s="824"/>
      <c r="I468" s="995"/>
      <c r="J468" s="996"/>
      <c r="K468" s="995"/>
      <c r="L468" s="993"/>
      <c r="M468" s="993"/>
      <c r="N468" s="996"/>
    </row>
    <row r="469" spans="1:14" x14ac:dyDescent="0.2">
      <c r="A469" s="1012"/>
      <c r="B469" s="993"/>
      <c r="C469" s="994"/>
      <c r="D469" s="994"/>
      <c r="E469" s="775"/>
      <c r="F469" s="775"/>
      <c r="G469" s="993"/>
      <c r="H469" s="824"/>
      <c r="I469" s="995"/>
      <c r="J469" s="996"/>
      <c r="K469" s="995"/>
      <c r="L469" s="993"/>
      <c r="M469" s="993"/>
      <c r="N469" s="996"/>
    </row>
    <row r="470" spans="1:14" x14ac:dyDescent="0.2">
      <c r="A470" s="1012"/>
      <c r="B470" s="993"/>
      <c r="C470" s="994"/>
      <c r="D470" s="994"/>
      <c r="E470" s="775"/>
      <c r="F470" s="775"/>
      <c r="G470" s="993"/>
      <c r="H470" s="824"/>
      <c r="I470" s="995"/>
      <c r="J470" s="996"/>
      <c r="K470" s="995"/>
      <c r="L470" s="993"/>
      <c r="M470" s="993"/>
      <c r="N470" s="996"/>
    </row>
    <row r="471" spans="1:14" x14ac:dyDescent="0.2">
      <c r="A471" s="1012"/>
      <c r="B471" s="993"/>
      <c r="C471" s="994"/>
      <c r="D471" s="994"/>
      <c r="E471" s="775"/>
      <c r="F471" s="775"/>
      <c r="G471" s="993"/>
      <c r="H471" s="824"/>
      <c r="I471" s="995"/>
      <c r="J471" s="996"/>
      <c r="K471" s="995"/>
      <c r="L471" s="993"/>
      <c r="M471" s="993"/>
      <c r="N471" s="996"/>
    </row>
    <row r="472" spans="1:14" x14ac:dyDescent="0.2">
      <c r="A472" s="1012"/>
      <c r="B472" s="993"/>
      <c r="C472" s="994"/>
      <c r="D472" s="994"/>
      <c r="E472" s="775"/>
      <c r="F472" s="775"/>
      <c r="G472" s="993"/>
      <c r="H472" s="824"/>
      <c r="I472" s="995"/>
      <c r="J472" s="996"/>
      <c r="K472" s="995"/>
      <c r="L472" s="993"/>
      <c r="M472" s="993"/>
      <c r="N472" s="996"/>
    </row>
    <row r="473" spans="1:14" x14ac:dyDescent="0.2">
      <c r="A473" s="1012"/>
      <c r="B473" s="993"/>
      <c r="C473" s="994"/>
      <c r="D473" s="994"/>
      <c r="E473" s="775"/>
      <c r="F473" s="775"/>
      <c r="G473" s="993"/>
      <c r="H473" s="824"/>
      <c r="I473" s="995"/>
      <c r="J473" s="996"/>
      <c r="K473" s="995"/>
      <c r="L473" s="993"/>
      <c r="M473" s="993"/>
      <c r="N473" s="996"/>
    </row>
    <row r="474" spans="1:14" x14ac:dyDescent="0.2">
      <c r="A474" s="1012"/>
      <c r="B474" s="993"/>
      <c r="C474" s="994"/>
      <c r="D474" s="994"/>
      <c r="E474" s="775"/>
      <c r="F474" s="775"/>
      <c r="G474" s="993"/>
      <c r="H474" s="824"/>
      <c r="I474" s="995"/>
      <c r="J474" s="996"/>
      <c r="K474" s="995"/>
      <c r="L474" s="993"/>
      <c r="M474" s="993"/>
      <c r="N474" s="996"/>
    </row>
    <row r="475" spans="1:14" x14ac:dyDescent="0.2">
      <c r="A475" s="1012"/>
      <c r="B475" s="993"/>
      <c r="C475" s="994"/>
      <c r="D475" s="994"/>
      <c r="E475" s="775"/>
      <c r="F475" s="775"/>
      <c r="G475" s="993"/>
      <c r="H475" s="824"/>
      <c r="I475" s="995"/>
      <c r="J475" s="996"/>
      <c r="K475" s="995"/>
      <c r="L475" s="993"/>
      <c r="M475" s="993"/>
      <c r="N475" s="996"/>
    </row>
    <row r="476" spans="1:14" x14ac:dyDescent="0.2">
      <c r="A476" s="1012"/>
      <c r="B476" s="993"/>
      <c r="C476" s="994"/>
      <c r="D476" s="994"/>
      <c r="E476" s="775"/>
      <c r="F476" s="775"/>
      <c r="G476" s="993"/>
      <c r="H476" s="824"/>
      <c r="I476" s="995"/>
      <c r="J476" s="996"/>
      <c r="K476" s="995"/>
      <c r="L476" s="993"/>
      <c r="M476" s="993"/>
      <c r="N476" s="996"/>
    </row>
    <row r="477" spans="1:14" x14ac:dyDescent="0.2">
      <c r="A477" s="1012"/>
      <c r="B477" s="993"/>
      <c r="C477" s="994"/>
      <c r="D477" s="994"/>
      <c r="E477" s="775"/>
      <c r="F477" s="775"/>
      <c r="G477" s="993"/>
      <c r="H477" s="824"/>
      <c r="I477" s="995"/>
      <c r="J477" s="996"/>
      <c r="K477" s="995"/>
      <c r="L477" s="993"/>
      <c r="M477" s="993"/>
      <c r="N477" s="996"/>
    </row>
    <row r="478" spans="1:14" x14ac:dyDescent="0.2">
      <c r="A478" s="1012"/>
      <c r="B478" s="993"/>
      <c r="C478" s="994"/>
      <c r="D478" s="994"/>
      <c r="E478" s="775"/>
      <c r="F478" s="775"/>
      <c r="G478" s="993"/>
      <c r="H478" s="824"/>
      <c r="I478" s="995"/>
      <c r="J478" s="996"/>
      <c r="K478" s="995"/>
      <c r="L478" s="993"/>
      <c r="M478" s="993"/>
      <c r="N478" s="996"/>
    </row>
    <row r="479" spans="1:14" x14ac:dyDescent="0.2">
      <c r="A479" s="1012"/>
      <c r="B479" s="993"/>
      <c r="C479" s="994"/>
      <c r="D479" s="994"/>
      <c r="E479" s="775"/>
      <c r="F479" s="775"/>
      <c r="G479" s="993"/>
      <c r="H479" s="824"/>
      <c r="I479" s="995"/>
      <c r="J479" s="996"/>
      <c r="K479" s="995"/>
      <c r="L479" s="993"/>
      <c r="M479" s="993"/>
      <c r="N479" s="996"/>
    </row>
    <row r="480" spans="1:14" x14ac:dyDescent="0.2">
      <c r="A480" s="1012"/>
      <c r="B480" s="993"/>
      <c r="C480" s="994"/>
      <c r="D480" s="994"/>
      <c r="E480" s="775"/>
      <c r="F480" s="775"/>
      <c r="G480" s="993"/>
      <c r="H480" s="824"/>
      <c r="I480" s="995"/>
      <c r="J480" s="996"/>
      <c r="K480" s="995"/>
      <c r="L480" s="993"/>
      <c r="M480" s="993"/>
      <c r="N480" s="996"/>
    </row>
    <row r="481" spans="1:14" x14ac:dyDescent="0.2">
      <c r="A481" s="1012"/>
      <c r="B481" s="993"/>
      <c r="C481" s="994"/>
      <c r="D481" s="994"/>
      <c r="E481" s="775"/>
      <c r="F481" s="775"/>
      <c r="G481" s="993"/>
      <c r="H481" s="824"/>
      <c r="I481" s="995"/>
      <c r="J481" s="996"/>
      <c r="K481" s="995"/>
      <c r="L481" s="993"/>
      <c r="M481" s="993"/>
      <c r="N481" s="996"/>
    </row>
    <row r="482" spans="1:14" x14ac:dyDescent="0.2">
      <c r="A482" s="1012"/>
      <c r="B482" s="993"/>
      <c r="C482" s="994"/>
      <c r="D482" s="994"/>
      <c r="E482" s="775"/>
      <c r="F482" s="775"/>
      <c r="G482" s="993"/>
      <c r="H482" s="824"/>
      <c r="I482" s="995"/>
      <c r="J482" s="996"/>
      <c r="K482" s="995"/>
      <c r="L482" s="993"/>
      <c r="M482" s="993"/>
      <c r="N482" s="996"/>
    </row>
    <row r="483" spans="1:14" x14ac:dyDescent="0.2">
      <c r="A483" s="1012"/>
      <c r="B483" s="993"/>
      <c r="C483" s="994"/>
      <c r="D483" s="994"/>
      <c r="E483" s="775"/>
      <c r="F483" s="775"/>
      <c r="G483" s="993"/>
      <c r="H483" s="824"/>
      <c r="I483" s="995"/>
      <c r="J483" s="996"/>
      <c r="K483" s="995"/>
      <c r="L483" s="993"/>
      <c r="M483" s="993"/>
      <c r="N483" s="996"/>
    </row>
    <row r="484" spans="1:14" x14ac:dyDescent="0.2">
      <c r="A484" s="1012"/>
      <c r="B484" s="993"/>
      <c r="C484" s="994"/>
      <c r="D484" s="994"/>
      <c r="E484" s="775"/>
      <c r="F484" s="775"/>
      <c r="G484" s="993"/>
      <c r="H484" s="824"/>
      <c r="I484" s="995"/>
      <c r="J484" s="996"/>
      <c r="K484" s="995"/>
      <c r="L484" s="993"/>
      <c r="M484" s="993"/>
      <c r="N484" s="996"/>
    </row>
    <row r="485" spans="1:14" x14ac:dyDescent="0.2">
      <c r="A485" s="1012"/>
      <c r="B485" s="993"/>
      <c r="C485" s="994"/>
      <c r="D485" s="994"/>
      <c r="E485" s="775"/>
      <c r="F485" s="775"/>
      <c r="G485" s="993"/>
      <c r="H485" s="824"/>
      <c r="I485" s="995"/>
      <c r="J485" s="996"/>
      <c r="K485" s="995"/>
      <c r="L485" s="993"/>
      <c r="M485" s="993"/>
      <c r="N485" s="996"/>
    </row>
    <row r="486" spans="1:14" x14ac:dyDescent="0.2">
      <c r="A486" s="1012"/>
      <c r="B486" s="993"/>
      <c r="C486" s="994"/>
      <c r="D486" s="994"/>
      <c r="E486" s="775"/>
      <c r="F486" s="775"/>
      <c r="G486" s="993"/>
      <c r="H486" s="824"/>
      <c r="I486" s="995"/>
      <c r="J486" s="996"/>
      <c r="K486" s="995"/>
      <c r="L486" s="993"/>
      <c r="M486" s="993"/>
      <c r="N486" s="996"/>
    </row>
    <row r="487" spans="1:14" x14ac:dyDescent="0.2">
      <c r="A487" s="1012"/>
      <c r="B487" s="993"/>
      <c r="C487" s="994"/>
      <c r="D487" s="994"/>
      <c r="E487" s="775"/>
      <c r="F487" s="775"/>
      <c r="G487" s="993"/>
      <c r="H487" s="824"/>
      <c r="I487" s="995"/>
      <c r="J487" s="996"/>
      <c r="K487" s="995"/>
      <c r="L487" s="993"/>
      <c r="M487" s="993"/>
      <c r="N487" s="996"/>
    </row>
    <row r="488" spans="1:14" x14ac:dyDescent="0.2">
      <c r="A488" s="1012"/>
      <c r="B488" s="993"/>
      <c r="C488" s="994"/>
      <c r="D488" s="994"/>
      <c r="E488" s="775"/>
      <c r="F488" s="775"/>
      <c r="G488" s="993"/>
      <c r="H488" s="824"/>
      <c r="I488" s="995"/>
      <c r="J488" s="996"/>
      <c r="K488" s="995"/>
      <c r="L488" s="993"/>
      <c r="M488" s="993"/>
      <c r="N488" s="996"/>
    </row>
    <row r="489" spans="1:14" x14ac:dyDescent="0.2">
      <c r="A489" s="1012"/>
      <c r="B489" s="993"/>
      <c r="C489" s="994"/>
      <c r="D489" s="994"/>
      <c r="E489" s="775"/>
      <c r="F489" s="775"/>
      <c r="G489" s="993"/>
      <c r="H489" s="824"/>
      <c r="I489" s="995"/>
      <c r="J489" s="996"/>
      <c r="K489" s="995"/>
      <c r="L489" s="993"/>
      <c r="M489" s="993"/>
      <c r="N489" s="996"/>
    </row>
    <row r="490" spans="1:14" x14ac:dyDescent="0.2">
      <c r="A490" s="1012"/>
      <c r="B490" s="993"/>
      <c r="C490" s="994"/>
      <c r="D490" s="994"/>
      <c r="E490" s="775"/>
      <c r="F490" s="775"/>
      <c r="G490" s="993"/>
      <c r="H490" s="824"/>
      <c r="I490" s="995"/>
      <c r="J490" s="996"/>
      <c r="K490" s="995"/>
      <c r="L490" s="993"/>
      <c r="M490" s="993"/>
      <c r="N490" s="996"/>
    </row>
    <row r="491" spans="1:14" x14ac:dyDescent="0.2">
      <c r="A491" s="1012"/>
      <c r="B491" s="993"/>
      <c r="C491" s="994"/>
      <c r="D491" s="994"/>
      <c r="E491" s="775"/>
      <c r="F491" s="775"/>
      <c r="G491" s="993"/>
      <c r="H491" s="824"/>
      <c r="I491" s="995"/>
      <c r="J491" s="996"/>
      <c r="K491" s="995"/>
      <c r="L491" s="993"/>
      <c r="M491" s="993"/>
      <c r="N491" s="996"/>
    </row>
    <row r="492" spans="1:14" x14ac:dyDescent="0.2">
      <c r="A492" s="1012"/>
      <c r="B492" s="993"/>
      <c r="C492" s="994"/>
      <c r="D492" s="994"/>
      <c r="E492" s="775"/>
      <c r="F492" s="775"/>
      <c r="G492" s="993"/>
      <c r="H492" s="824"/>
      <c r="I492" s="995"/>
      <c r="J492" s="996"/>
      <c r="K492" s="995"/>
      <c r="L492" s="993"/>
      <c r="M492" s="993"/>
      <c r="N492" s="996"/>
    </row>
    <row r="493" spans="1:14" x14ac:dyDescent="0.2">
      <c r="A493" s="1012"/>
      <c r="B493" s="993"/>
      <c r="C493" s="994"/>
      <c r="D493" s="994"/>
      <c r="E493" s="775"/>
      <c r="F493" s="775"/>
      <c r="G493" s="993"/>
      <c r="H493" s="824"/>
      <c r="I493" s="995"/>
      <c r="J493" s="996"/>
      <c r="K493" s="995"/>
      <c r="L493" s="993"/>
      <c r="M493" s="993"/>
      <c r="N493" s="996"/>
    </row>
    <row r="494" spans="1:14" x14ac:dyDescent="0.2">
      <c r="A494" s="1012"/>
      <c r="B494" s="993"/>
      <c r="C494" s="994"/>
      <c r="D494" s="994"/>
      <c r="E494" s="775"/>
      <c r="F494" s="775"/>
      <c r="G494" s="993"/>
      <c r="H494" s="824"/>
      <c r="I494" s="995"/>
      <c r="J494" s="996"/>
      <c r="K494" s="995"/>
      <c r="L494" s="993"/>
      <c r="M494" s="993"/>
      <c r="N494" s="996"/>
    </row>
    <row r="495" spans="1:14" x14ac:dyDescent="0.2">
      <c r="A495" s="1012"/>
      <c r="B495" s="993"/>
      <c r="C495" s="994"/>
      <c r="D495" s="994"/>
      <c r="E495" s="775"/>
      <c r="F495" s="775"/>
      <c r="G495" s="993"/>
      <c r="H495" s="824"/>
      <c r="I495" s="995"/>
      <c r="J495" s="996"/>
      <c r="K495" s="995"/>
      <c r="L495" s="993"/>
      <c r="M495" s="993"/>
      <c r="N495" s="996"/>
    </row>
    <row r="496" spans="1:14" x14ac:dyDescent="0.2">
      <c r="A496" s="1012"/>
      <c r="B496" s="993"/>
      <c r="C496" s="994"/>
      <c r="D496" s="994"/>
      <c r="E496" s="775"/>
      <c r="F496" s="775"/>
      <c r="G496" s="993"/>
      <c r="H496" s="824"/>
      <c r="I496" s="995"/>
      <c r="J496" s="996"/>
      <c r="K496" s="995"/>
      <c r="L496" s="993"/>
      <c r="M496" s="993"/>
      <c r="N496" s="996"/>
    </row>
    <row r="497" spans="1:14" x14ac:dyDescent="0.2">
      <c r="A497" s="1012"/>
      <c r="B497" s="993"/>
      <c r="C497" s="994"/>
      <c r="D497" s="994"/>
      <c r="E497" s="775"/>
      <c r="F497" s="775"/>
      <c r="G497" s="993"/>
      <c r="H497" s="824"/>
      <c r="I497" s="995"/>
      <c r="J497" s="996"/>
      <c r="K497" s="995"/>
      <c r="L497" s="993"/>
      <c r="M497" s="993"/>
      <c r="N497" s="996"/>
    </row>
    <row r="498" spans="1:14" x14ac:dyDescent="0.2">
      <c r="A498" s="1012"/>
      <c r="B498" s="993"/>
      <c r="C498" s="994"/>
      <c r="D498" s="994"/>
      <c r="E498" s="775"/>
      <c r="F498" s="775"/>
      <c r="G498" s="993"/>
      <c r="H498" s="824"/>
      <c r="I498" s="995"/>
      <c r="J498" s="996"/>
      <c r="K498" s="995"/>
      <c r="L498" s="993"/>
      <c r="M498" s="993"/>
      <c r="N498" s="996"/>
    </row>
    <row r="499" spans="1:14" x14ac:dyDescent="0.2">
      <c r="A499" s="1012"/>
      <c r="B499" s="993"/>
      <c r="C499" s="994"/>
      <c r="D499" s="994"/>
      <c r="E499" s="775"/>
      <c r="F499" s="775"/>
      <c r="G499" s="993"/>
      <c r="H499" s="824"/>
      <c r="I499" s="995"/>
      <c r="J499" s="996"/>
      <c r="K499" s="995"/>
      <c r="L499" s="993"/>
      <c r="M499" s="993"/>
      <c r="N499" s="996"/>
    </row>
    <row r="500" spans="1:14" x14ac:dyDescent="0.2">
      <c r="A500" s="1012"/>
      <c r="B500" s="993"/>
      <c r="C500" s="994"/>
      <c r="D500" s="994"/>
      <c r="E500" s="775"/>
      <c r="F500" s="775"/>
      <c r="G500" s="993"/>
      <c r="H500" s="824"/>
      <c r="I500" s="995"/>
      <c r="J500" s="996"/>
      <c r="K500" s="995"/>
      <c r="L500" s="993"/>
      <c r="M500" s="993"/>
      <c r="N500" s="996"/>
    </row>
    <row r="501" spans="1:14" x14ac:dyDescent="0.2">
      <c r="A501" s="1012"/>
      <c r="B501" s="993"/>
      <c r="C501" s="994"/>
      <c r="D501" s="994"/>
      <c r="E501" s="775"/>
      <c r="F501" s="775"/>
      <c r="G501" s="993"/>
      <c r="H501" s="824"/>
      <c r="I501" s="995"/>
      <c r="J501" s="996"/>
      <c r="K501" s="995"/>
      <c r="L501" s="993"/>
      <c r="M501" s="993"/>
      <c r="N501" s="996"/>
    </row>
    <row r="502" spans="1:14" x14ac:dyDescent="0.2">
      <c r="A502" s="1012"/>
      <c r="B502" s="993"/>
      <c r="C502" s="994"/>
      <c r="D502" s="994"/>
      <c r="E502" s="775"/>
      <c r="F502" s="775"/>
      <c r="G502" s="993"/>
      <c r="H502" s="824"/>
      <c r="I502" s="995"/>
      <c r="J502" s="996"/>
      <c r="K502" s="995"/>
      <c r="L502" s="993"/>
      <c r="M502" s="993"/>
      <c r="N502" s="996"/>
    </row>
    <row r="503" spans="1:14" x14ac:dyDescent="0.2">
      <c r="A503" s="1012"/>
      <c r="B503" s="993"/>
      <c r="C503" s="994"/>
      <c r="D503" s="994"/>
      <c r="E503" s="775"/>
      <c r="F503" s="775"/>
      <c r="G503" s="993"/>
      <c r="H503" s="824"/>
      <c r="I503" s="995"/>
      <c r="J503" s="996"/>
      <c r="K503" s="995"/>
      <c r="L503" s="993"/>
      <c r="M503" s="993"/>
      <c r="N503" s="996"/>
    </row>
    <row r="504" spans="1:14" x14ac:dyDescent="0.2">
      <c r="A504" s="1012"/>
      <c r="B504" s="993"/>
      <c r="C504" s="994"/>
      <c r="D504" s="994"/>
      <c r="E504" s="775"/>
      <c r="F504" s="775"/>
      <c r="G504" s="993"/>
      <c r="H504" s="824"/>
      <c r="I504" s="995"/>
      <c r="J504" s="996"/>
      <c r="K504" s="995"/>
      <c r="L504" s="993"/>
      <c r="M504" s="993"/>
      <c r="N504" s="996"/>
    </row>
    <row r="505" spans="1:14" x14ac:dyDescent="0.2">
      <c r="A505" s="1012"/>
      <c r="B505" s="993"/>
      <c r="C505" s="994"/>
      <c r="D505" s="994"/>
      <c r="E505" s="775"/>
      <c r="F505" s="775"/>
      <c r="G505" s="993"/>
      <c r="H505" s="824"/>
      <c r="I505" s="995"/>
      <c r="J505" s="996"/>
      <c r="K505" s="995"/>
      <c r="L505" s="993"/>
      <c r="M505" s="993"/>
      <c r="N505" s="996"/>
    </row>
    <row r="506" spans="1:14" x14ac:dyDescent="0.2">
      <c r="A506" s="1012"/>
      <c r="B506" s="993"/>
      <c r="C506" s="994"/>
      <c r="D506" s="994"/>
      <c r="E506" s="775"/>
      <c r="F506" s="775"/>
      <c r="G506" s="993"/>
      <c r="H506" s="824"/>
      <c r="I506" s="995"/>
      <c r="J506" s="996"/>
      <c r="K506" s="995"/>
      <c r="L506" s="993"/>
      <c r="M506" s="993"/>
      <c r="N506" s="996"/>
    </row>
    <row r="507" spans="1:14" x14ac:dyDescent="0.2">
      <c r="A507" s="1012"/>
      <c r="B507" s="993"/>
      <c r="C507" s="994"/>
      <c r="D507" s="994"/>
      <c r="E507" s="775"/>
      <c r="F507" s="775"/>
      <c r="G507" s="993"/>
      <c r="H507" s="824"/>
      <c r="I507" s="995"/>
      <c r="J507" s="996"/>
      <c r="K507" s="995"/>
      <c r="L507" s="993"/>
      <c r="M507" s="993"/>
      <c r="N507" s="996"/>
    </row>
    <row r="508" spans="1:14" x14ac:dyDescent="0.2">
      <c r="A508" s="1012"/>
      <c r="B508" s="993"/>
      <c r="C508" s="994"/>
      <c r="D508" s="994"/>
      <c r="E508" s="775"/>
      <c r="F508" s="775"/>
      <c r="G508" s="993"/>
      <c r="H508" s="824"/>
      <c r="I508" s="995"/>
      <c r="J508" s="996"/>
      <c r="K508" s="995"/>
      <c r="L508" s="993"/>
      <c r="M508" s="993"/>
      <c r="N508" s="996"/>
    </row>
    <row r="509" spans="1:14" x14ac:dyDescent="0.2">
      <c r="A509" s="1012"/>
      <c r="B509" s="993"/>
      <c r="C509" s="994"/>
      <c r="D509" s="994"/>
      <c r="E509" s="775"/>
      <c r="F509" s="775"/>
      <c r="G509" s="993"/>
      <c r="H509" s="824"/>
      <c r="I509" s="995"/>
      <c r="J509" s="996"/>
      <c r="K509" s="995"/>
      <c r="L509" s="993"/>
      <c r="M509" s="993"/>
      <c r="N509" s="996"/>
    </row>
    <row r="510" spans="1:14" x14ac:dyDescent="0.2">
      <c r="A510" s="1012"/>
      <c r="B510" s="993"/>
      <c r="C510" s="994"/>
      <c r="D510" s="994"/>
      <c r="E510" s="775"/>
      <c r="F510" s="775"/>
      <c r="G510" s="993"/>
      <c r="H510" s="824"/>
      <c r="I510" s="995"/>
      <c r="J510" s="996"/>
      <c r="K510" s="995"/>
      <c r="L510" s="993"/>
      <c r="M510" s="993"/>
      <c r="N510" s="996"/>
    </row>
    <row r="511" spans="1:14" x14ac:dyDescent="0.2">
      <c r="A511" s="1012"/>
      <c r="B511" s="993"/>
      <c r="C511" s="994"/>
      <c r="D511" s="994"/>
      <c r="E511" s="775"/>
      <c r="F511" s="775"/>
      <c r="G511" s="993"/>
      <c r="H511" s="824"/>
      <c r="I511" s="995"/>
      <c r="J511" s="996"/>
      <c r="K511" s="995"/>
      <c r="L511" s="993"/>
      <c r="M511" s="993"/>
      <c r="N511" s="996"/>
    </row>
    <row r="512" spans="1:14" x14ac:dyDescent="0.2">
      <c r="A512" s="1012"/>
      <c r="B512" s="993"/>
      <c r="C512" s="994"/>
      <c r="D512" s="994"/>
      <c r="E512" s="775"/>
      <c r="F512" s="775"/>
      <c r="G512" s="993"/>
      <c r="H512" s="824"/>
      <c r="I512" s="995"/>
      <c r="J512" s="996"/>
      <c r="K512" s="995"/>
      <c r="L512" s="993"/>
      <c r="M512" s="993"/>
      <c r="N512" s="996"/>
    </row>
    <row r="513" spans="1:14" x14ac:dyDescent="0.2">
      <c r="A513" s="1012"/>
      <c r="B513" s="993"/>
      <c r="C513" s="994"/>
      <c r="D513" s="994"/>
      <c r="E513" s="775"/>
      <c r="F513" s="775"/>
      <c r="G513" s="993"/>
      <c r="H513" s="824"/>
      <c r="I513" s="995"/>
      <c r="J513" s="996"/>
      <c r="K513" s="995"/>
      <c r="L513" s="993"/>
      <c r="M513" s="993"/>
      <c r="N513" s="996"/>
    </row>
    <row r="514" spans="1:14" x14ac:dyDescent="0.2">
      <c r="A514" s="1012"/>
      <c r="B514" s="993"/>
      <c r="C514" s="994"/>
      <c r="D514" s="994"/>
      <c r="E514" s="775"/>
      <c r="F514" s="775"/>
      <c r="G514" s="993"/>
      <c r="H514" s="824"/>
      <c r="I514" s="995"/>
      <c r="J514" s="996"/>
      <c r="K514" s="995"/>
      <c r="L514" s="993"/>
      <c r="M514" s="993"/>
      <c r="N514" s="996"/>
    </row>
    <row r="515" spans="1:14" x14ac:dyDescent="0.2">
      <c r="A515" s="1012"/>
      <c r="B515" s="993"/>
      <c r="C515" s="994"/>
      <c r="D515" s="994"/>
      <c r="E515" s="775"/>
      <c r="F515" s="775"/>
      <c r="G515" s="993"/>
      <c r="H515" s="824"/>
      <c r="I515" s="995"/>
      <c r="J515" s="996"/>
      <c r="K515" s="995"/>
      <c r="L515" s="993"/>
      <c r="M515" s="993"/>
      <c r="N515" s="996"/>
    </row>
    <row r="516" spans="1:14" x14ac:dyDescent="0.2">
      <c r="A516" s="1012"/>
      <c r="B516" s="993"/>
      <c r="C516" s="994"/>
      <c r="D516" s="994"/>
      <c r="E516" s="775"/>
      <c r="F516" s="775"/>
      <c r="G516" s="993"/>
      <c r="H516" s="824"/>
      <c r="I516" s="995"/>
      <c r="J516" s="996"/>
      <c r="K516" s="995"/>
      <c r="L516" s="993"/>
      <c r="M516" s="993"/>
      <c r="N516" s="996"/>
    </row>
    <row r="517" spans="1:14" x14ac:dyDescent="0.2">
      <c r="A517" s="1012"/>
      <c r="B517" s="993"/>
      <c r="C517" s="994"/>
      <c r="D517" s="994"/>
      <c r="E517" s="775"/>
      <c r="F517" s="775"/>
      <c r="G517" s="993"/>
      <c r="H517" s="824"/>
      <c r="I517" s="995"/>
      <c r="J517" s="996"/>
      <c r="K517" s="995"/>
      <c r="L517" s="993"/>
      <c r="M517" s="993"/>
      <c r="N517" s="996"/>
    </row>
    <row r="518" spans="1:14" x14ac:dyDescent="0.2">
      <c r="A518" s="1012"/>
      <c r="B518" s="993"/>
      <c r="C518" s="994"/>
      <c r="D518" s="994"/>
      <c r="E518" s="775"/>
      <c r="F518" s="775"/>
      <c r="G518" s="993"/>
      <c r="H518" s="824"/>
      <c r="I518" s="995"/>
      <c r="J518" s="996"/>
      <c r="K518" s="995"/>
      <c r="L518" s="993"/>
      <c r="M518" s="993"/>
      <c r="N518" s="996"/>
    </row>
    <row r="519" spans="1:14" x14ac:dyDescent="0.2">
      <c r="A519" s="1012"/>
      <c r="B519" s="993"/>
      <c r="C519" s="994"/>
      <c r="D519" s="994"/>
      <c r="E519" s="775"/>
      <c r="F519" s="775"/>
      <c r="G519" s="993"/>
      <c r="H519" s="824"/>
      <c r="I519" s="995"/>
      <c r="J519" s="996"/>
      <c r="K519" s="995"/>
      <c r="L519" s="993"/>
      <c r="M519" s="993"/>
      <c r="N519" s="996"/>
    </row>
    <row r="520" spans="1:14" x14ac:dyDescent="0.2">
      <c r="A520" s="1012"/>
      <c r="B520" s="993"/>
      <c r="C520" s="994"/>
      <c r="D520" s="994"/>
      <c r="E520" s="775"/>
      <c r="F520" s="775"/>
      <c r="G520" s="993"/>
      <c r="H520" s="824"/>
      <c r="I520" s="995"/>
      <c r="J520" s="996"/>
      <c r="K520" s="995"/>
      <c r="L520" s="993"/>
      <c r="M520" s="993"/>
      <c r="N520" s="996"/>
    </row>
    <row r="521" spans="1:14" x14ac:dyDescent="0.2">
      <c r="A521" s="1012"/>
      <c r="B521" s="993"/>
      <c r="C521" s="994"/>
      <c r="D521" s="994"/>
      <c r="E521" s="775"/>
      <c r="F521" s="775"/>
      <c r="G521" s="993"/>
      <c r="H521" s="824"/>
      <c r="I521" s="995"/>
      <c r="J521" s="996"/>
      <c r="K521" s="995"/>
      <c r="L521" s="993"/>
      <c r="M521" s="993"/>
      <c r="N521" s="996"/>
    </row>
    <row r="522" spans="1:14" x14ac:dyDescent="0.2">
      <c r="A522" s="1012"/>
      <c r="B522" s="993"/>
      <c r="C522" s="994"/>
      <c r="D522" s="994"/>
      <c r="E522" s="775"/>
      <c r="F522" s="775"/>
      <c r="G522" s="993"/>
      <c r="H522" s="824"/>
      <c r="I522" s="995"/>
      <c r="J522" s="996"/>
      <c r="K522" s="995"/>
      <c r="L522" s="993"/>
      <c r="M522" s="993"/>
      <c r="N522" s="996"/>
    </row>
    <row r="523" spans="1:14" x14ac:dyDescent="0.2">
      <c r="A523" s="1012"/>
      <c r="B523" s="993"/>
      <c r="C523" s="994"/>
      <c r="D523" s="994"/>
      <c r="E523" s="775"/>
      <c r="F523" s="775"/>
      <c r="G523" s="993"/>
      <c r="H523" s="824"/>
      <c r="I523" s="995"/>
      <c r="J523" s="996"/>
      <c r="K523" s="995"/>
      <c r="L523" s="993"/>
      <c r="M523" s="993"/>
      <c r="N523" s="996"/>
    </row>
    <row r="524" spans="1:14" x14ac:dyDescent="0.2">
      <c r="A524" s="1012"/>
      <c r="B524" s="993"/>
      <c r="C524" s="994"/>
      <c r="D524" s="994"/>
      <c r="E524" s="775"/>
      <c r="F524" s="775"/>
      <c r="G524" s="993"/>
      <c r="H524" s="824"/>
      <c r="I524" s="995"/>
      <c r="J524" s="996"/>
      <c r="K524" s="995"/>
      <c r="L524" s="993"/>
      <c r="M524" s="993"/>
      <c r="N524" s="996"/>
    </row>
    <row r="525" spans="1:14" x14ac:dyDescent="0.2">
      <c r="A525" s="1012"/>
      <c r="B525" s="993"/>
      <c r="C525" s="994"/>
      <c r="D525" s="994"/>
      <c r="E525" s="775"/>
      <c r="F525" s="775"/>
      <c r="G525" s="993"/>
      <c r="H525" s="824"/>
      <c r="I525" s="995"/>
      <c r="J525" s="996"/>
      <c r="K525" s="995"/>
      <c r="L525" s="993"/>
      <c r="M525" s="993"/>
      <c r="N525" s="996"/>
    </row>
    <row r="526" spans="1:14" x14ac:dyDescent="0.2">
      <c r="A526" s="1012"/>
      <c r="B526" s="993"/>
      <c r="C526" s="994"/>
      <c r="D526" s="994"/>
      <c r="E526" s="775"/>
      <c r="F526" s="775"/>
      <c r="G526" s="993"/>
      <c r="H526" s="824"/>
      <c r="I526" s="995"/>
      <c r="J526" s="996"/>
      <c r="K526" s="995"/>
      <c r="L526" s="993"/>
      <c r="M526" s="993"/>
      <c r="N526" s="996"/>
    </row>
    <row r="527" spans="1:14" x14ac:dyDescent="0.2">
      <c r="A527" s="1012"/>
      <c r="B527" s="993"/>
      <c r="C527" s="994"/>
      <c r="D527" s="994"/>
      <c r="E527" s="775"/>
      <c r="F527" s="775"/>
      <c r="G527" s="993"/>
      <c r="H527" s="824"/>
      <c r="I527" s="995"/>
      <c r="J527" s="996"/>
      <c r="K527" s="995"/>
      <c r="L527" s="993"/>
      <c r="M527" s="993"/>
      <c r="N527" s="996"/>
    </row>
    <row r="528" spans="1:14" x14ac:dyDescent="0.2">
      <c r="A528" s="1012"/>
      <c r="B528" s="993"/>
      <c r="C528" s="994"/>
      <c r="D528" s="994"/>
      <c r="E528" s="775"/>
      <c r="F528" s="775"/>
      <c r="G528" s="993"/>
      <c r="H528" s="824"/>
      <c r="I528" s="995"/>
      <c r="J528" s="996"/>
      <c r="K528" s="995"/>
      <c r="L528" s="993"/>
      <c r="M528" s="993"/>
      <c r="N528" s="996"/>
    </row>
    <row r="529" spans="1:14" x14ac:dyDescent="0.2">
      <c r="A529" s="1012"/>
      <c r="B529" s="993"/>
      <c r="C529" s="994"/>
      <c r="D529" s="994"/>
      <c r="E529" s="775"/>
      <c r="F529" s="775"/>
      <c r="G529" s="993"/>
      <c r="H529" s="824"/>
      <c r="I529" s="995"/>
      <c r="J529" s="996"/>
      <c r="K529" s="995"/>
      <c r="L529" s="993"/>
      <c r="M529" s="993"/>
      <c r="N529" s="996"/>
    </row>
    <row r="530" spans="1:14" x14ac:dyDescent="0.2">
      <c r="A530" s="1012"/>
      <c r="B530" s="993"/>
      <c r="C530" s="994"/>
      <c r="D530" s="994"/>
      <c r="E530" s="775"/>
      <c r="F530" s="775"/>
      <c r="G530" s="993"/>
      <c r="H530" s="824"/>
      <c r="I530" s="995"/>
      <c r="J530" s="996"/>
      <c r="K530" s="995"/>
      <c r="L530" s="993"/>
      <c r="M530" s="993"/>
      <c r="N530" s="996"/>
    </row>
    <row r="531" spans="1:14" x14ac:dyDescent="0.2">
      <c r="A531" s="1012"/>
      <c r="B531" s="993"/>
      <c r="C531" s="994"/>
      <c r="D531" s="994"/>
      <c r="E531" s="775"/>
      <c r="F531" s="775"/>
      <c r="G531" s="993"/>
      <c r="H531" s="824"/>
      <c r="I531" s="995"/>
      <c r="J531" s="996"/>
      <c r="K531" s="995"/>
      <c r="L531" s="993"/>
      <c r="M531" s="993"/>
      <c r="N531" s="996"/>
    </row>
    <row r="532" spans="1:14" x14ac:dyDescent="0.2">
      <c r="A532" s="1012"/>
      <c r="B532" s="993"/>
      <c r="C532" s="994"/>
      <c r="D532" s="994"/>
      <c r="E532" s="775"/>
      <c r="F532" s="775"/>
      <c r="G532" s="993"/>
      <c r="H532" s="824"/>
      <c r="I532" s="995"/>
      <c r="J532" s="996"/>
      <c r="K532" s="995"/>
      <c r="L532" s="993"/>
      <c r="M532" s="993"/>
      <c r="N532" s="996"/>
    </row>
    <row r="533" spans="1:14" x14ac:dyDescent="0.2">
      <c r="A533" s="1012"/>
      <c r="B533" s="993"/>
      <c r="C533" s="994"/>
      <c r="D533" s="994"/>
      <c r="E533" s="775"/>
      <c r="F533" s="775"/>
      <c r="G533" s="993"/>
      <c r="H533" s="824"/>
      <c r="I533" s="995"/>
      <c r="J533" s="996"/>
      <c r="K533" s="995"/>
      <c r="L533" s="993"/>
      <c r="M533" s="993"/>
      <c r="N533" s="996"/>
    </row>
    <row r="534" spans="1:14" x14ac:dyDescent="0.2">
      <c r="A534" s="1012"/>
      <c r="B534" s="993"/>
      <c r="C534" s="994"/>
      <c r="D534" s="994"/>
      <c r="E534" s="775"/>
      <c r="F534" s="775"/>
      <c r="G534" s="993"/>
      <c r="H534" s="824"/>
      <c r="I534" s="995"/>
      <c r="J534" s="996"/>
      <c r="K534" s="995"/>
      <c r="L534" s="993"/>
      <c r="M534" s="993"/>
      <c r="N534" s="996"/>
    </row>
    <row r="535" spans="1:14" x14ac:dyDescent="0.2">
      <c r="A535" s="1012"/>
      <c r="B535" s="993"/>
      <c r="C535" s="994"/>
      <c r="D535" s="994"/>
      <c r="E535" s="775"/>
      <c r="F535" s="775"/>
      <c r="G535" s="993"/>
      <c r="H535" s="824"/>
      <c r="I535" s="995"/>
      <c r="J535" s="996"/>
      <c r="K535" s="995"/>
      <c r="L535" s="993"/>
      <c r="M535" s="993"/>
      <c r="N535" s="996"/>
    </row>
    <row r="536" spans="1:14" x14ac:dyDescent="0.2">
      <c r="A536" s="1012"/>
      <c r="B536" s="993"/>
      <c r="C536" s="994"/>
      <c r="D536" s="994"/>
      <c r="E536" s="775"/>
      <c r="F536" s="775"/>
      <c r="G536" s="993"/>
      <c r="H536" s="824"/>
      <c r="I536" s="995"/>
      <c r="J536" s="996"/>
      <c r="K536" s="995"/>
      <c r="L536" s="993"/>
      <c r="M536" s="993"/>
      <c r="N536" s="996"/>
    </row>
    <row r="537" spans="1:14" x14ac:dyDescent="0.2">
      <c r="A537" s="1012"/>
      <c r="B537" s="993"/>
      <c r="C537" s="994"/>
      <c r="D537" s="994"/>
      <c r="E537" s="775"/>
      <c r="F537" s="775"/>
      <c r="G537" s="993"/>
      <c r="H537" s="824"/>
      <c r="I537" s="995"/>
      <c r="J537" s="996"/>
      <c r="K537" s="995"/>
      <c r="L537" s="993"/>
      <c r="M537" s="993"/>
      <c r="N537" s="996"/>
    </row>
    <row r="538" spans="1:14" x14ac:dyDescent="0.2">
      <c r="A538" s="1012"/>
      <c r="B538" s="993"/>
      <c r="C538" s="994"/>
      <c r="D538" s="994"/>
      <c r="E538" s="775"/>
      <c r="F538" s="775"/>
      <c r="G538" s="993"/>
      <c r="H538" s="824"/>
      <c r="I538" s="995"/>
      <c r="J538" s="996"/>
      <c r="K538" s="995"/>
      <c r="L538" s="993"/>
      <c r="M538" s="993"/>
      <c r="N538" s="996"/>
    </row>
    <row r="539" spans="1:14" x14ac:dyDescent="0.2">
      <c r="A539" s="1012"/>
      <c r="B539" s="993"/>
      <c r="C539" s="994"/>
      <c r="D539" s="994"/>
      <c r="E539" s="775"/>
      <c r="F539" s="775"/>
      <c r="G539" s="993"/>
      <c r="H539" s="824"/>
      <c r="I539" s="995"/>
      <c r="J539" s="996"/>
      <c r="K539" s="995"/>
      <c r="L539" s="993"/>
      <c r="M539" s="993"/>
      <c r="N539" s="996"/>
    </row>
    <row r="540" spans="1:14" x14ac:dyDescent="0.2">
      <c r="A540" s="1012"/>
      <c r="B540" s="993"/>
      <c r="C540" s="994"/>
      <c r="D540" s="994"/>
      <c r="E540" s="775"/>
      <c r="F540" s="775"/>
      <c r="G540" s="993"/>
      <c r="H540" s="824"/>
      <c r="I540" s="995"/>
      <c r="J540" s="996"/>
      <c r="K540" s="995"/>
      <c r="L540" s="993"/>
      <c r="M540" s="993"/>
      <c r="N540" s="996"/>
    </row>
    <row r="541" spans="1:14" x14ac:dyDescent="0.2">
      <c r="A541" s="1012"/>
      <c r="B541" s="993"/>
      <c r="C541" s="994"/>
      <c r="D541" s="994"/>
      <c r="E541" s="775"/>
      <c r="F541" s="775"/>
      <c r="G541" s="993"/>
      <c r="H541" s="824"/>
      <c r="I541" s="995"/>
      <c r="J541" s="996"/>
      <c r="K541" s="995"/>
      <c r="L541" s="993"/>
      <c r="M541" s="993"/>
      <c r="N541" s="996"/>
    </row>
    <row r="542" spans="1:14" x14ac:dyDescent="0.2">
      <c r="A542" s="1012"/>
      <c r="B542" s="993"/>
      <c r="C542" s="994"/>
      <c r="D542" s="994"/>
      <c r="E542" s="775"/>
      <c r="F542" s="775"/>
      <c r="G542" s="993"/>
      <c r="H542" s="824"/>
      <c r="I542" s="995"/>
      <c r="J542" s="996"/>
      <c r="K542" s="995"/>
      <c r="L542" s="993"/>
      <c r="M542" s="993"/>
      <c r="N542" s="996"/>
    </row>
    <row r="543" spans="1:14" x14ac:dyDescent="0.2">
      <c r="A543" s="1012"/>
      <c r="B543" s="993"/>
      <c r="C543" s="994"/>
      <c r="D543" s="994"/>
      <c r="E543" s="775"/>
      <c r="F543" s="775"/>
      <c r="G543" s="993"/>
      <c r="H543" s="824"/>
      <c r="I543" s="995"/>
      <c r="J543" s="996"/>
      <c r="K543" s="995"/>
      <c r="L543" s="993"/>
      <c r="M543" s="993"/>
      <c r="N543" s="996"/>
    </row>
    <row r="544" spans="1:14" x14ac:dyDescent="0.2">
      <c r="A544" s="1012"/>
      <c r="B544" s="993"/>
      <c r="C544" s="994"/>
      <c r="D544" s="994"/>
      <c r="E544" s="775"/>
      <c r="F544" s="775"/>
      <c r="G544" s="993"/>
      <c r="H544" s="824"/>
      <c r="I544" s="995"/>
      <c r="J544" s="996"/>
      <c r="K544" s="995"/>
      <c r="L544" s="993"/>
      <c r="M544" s="993"/>
      <c r="N544" s="996"/>
    </row>
    <row r="545" spans="1:14" x14ac:dyDescent="0.2">
      <c r="A545" s="1012"/>
      <c r="B545" s="993"/>
      <c r="C545" s="994"/>
      <c r="D545" s="994"/>
      <c r="E545" s="775"/>
      <c r="F545" s="775"/>
      <c r="G545" s="993"/>
      <c r="H545" s="824"/>
      <c r="I545" s="995"/>
      <c r="J545" s="996"/>
      <c r="K545" s="995"/>
      <c r="L545" s="993"/>
      <c r="M545" s="993"/>
      <c r="N545" s="996"/>
    </row>
    <row r="546" spans="1:14" x14ac:dyDescent="0.2">
      <c r="A546" s="1012"/>
      <c r="B546" s="993"/>
      <c r="C546" s="994"/>
      <c r="D546" s="994"/>
      <c r="E546" s="775"/>
      <c r="F546" s="775"/>
      <c r="G546" s="993"/>
      <c r="H546" s="824"/>
      <c r="I546" s="995"/>
      <c r="J546" s="996"/>
      <c r="K546" s="995"/>
      <c r="L546" s="993"/>
      <c r="M546" s="993"/>
      <c r="N546" s="996"/>
    </row>
    <row r="547" spans="1:14" x14ac:dyDescent="0.2">
      <c r="A547" s="1012"/>
      <c r="B547" s="993"/>
      <c r="C547" s="994"/>
      <c r="D547" s="994"/>
      <c r="E547" s="775"/>
      <c r="F547" s="775"/>
      <c r="G547" s="993"/>
      <c r="H547" s="824"/>
      <c r="I547" s="995"/>
      <c r="J547" s="996"/>
      <c r="K547" s="995"/>
      <c r="L547" s="993"/>
      <c r="M547" s="993"/>
      <c r="N547" s="996"/>
    </row>
    <row r="548" spans="1:14" x14ac:dyDescent="0.2">
      <c r="A548" s="1012"/>
      <c r="B548" s="993"/>
      <c r="C548" s="994"/>
      <c r="D548" s="994"/>
      <c r="E548" s="775"/>
      <c r="F548" s="775"/>
      <c r="G548" s="993"/>
      <c r="H548" s="824"/>
      <c r="I548" s="995"/>
      <c r="J548" s="996"/>
      <c r="K548" s="995"/>
      <c r="L548" s="993"/>
      <c r="M548" s="993"/>
      <c r="N548" s="996"/>
    </row>
    <row r="549" spans="1:14" x14ac:dyDescent="0.2">
      <c r="A549" s="1012"/>
      <c r="B549" s="993"/>
      <c r="C549" s="994"/>
      <c r="D549" s="994"/>
      <c r="E549" s="775"/>
      <c r="F549" s="775"/>
      <c r="G549" s="993"/>
      <c r="H549" s="824"/>
      <c r="I549" s="995"/>
      <c r="J549" s="996"/>
      <c r="K549" s="995"/>
      <c r="L549" s="993"/>
      <c r="M549" s="993"/>
      <c r="N549" s="996"/>
    </row>
    <row r="550" spans="1:14" x14ac:dyDescent="0.2">
      <c r="A550" s="1012"/>
      <c r="B550" s="993"/>
      <c r="C550" s="994"/>
      <c r="D550" s="994"/>
      <c r="E550" s="775"/>
      <c r="F550" s="775"/>
      <c r="G550" s="993"/>
      <c r="H550" s="824"/>
      <c r="I550" s="995"/>
      <c r="J550" s="996"/>
      <c r="K550" s="995"/>
      <c r="L550" s="993"/>
      <c r="M550" s="993"/>
      <c r="N550" s="996"/>
    </row>
    <row r="551" spans="1:14" x14ac:dyDescent="0.2">
      <c r="A551" s="1012"/>
      <c r="B551" s="993"/>
      <c r="C551" s="994"/>
      <c r="D551" s="994"/>
      <c r="E551" s="775"/>
      <c r="F551" s="775"/>
      <c r="G551" s="993"/>
      <c r="H551" s="824"/>
      <c r="I551" s="995"/>
      <c r="J551" s="996"/>
      <c r="K551" s="995"/>
      <c r="L551" s="993"/>
      <c r="M551" s="993"/>
      <c r="N551" s="996"/>
    </row>
    <row r="552" spans="1:14" x14ac:dyDescent="0.2">
      <c r="A552" s="1012"/>
      <c r="B552" s="993"/>
      <c r="C552" s="994"/>
      <c r="D552" s="994"/>
      <c r="E552" s="775"/>
      <c r="F552" s="775"/>
      <c r="G552" s="993"/>
      <c r="H552" s="824"/>
      <c r="I552" s="995"/>
      <c r="J552" s="996"/>
      <c r="K552" s="995"/>
      <c r="L552" s="993"/>
      <c r="M552" s="993"/>
      <c r="N552" s="996"/>
    </row>
    <row r="553" spans="1:14" x14ac:dyDescent="0.2">
      <c r="A553" s="1012"/>
      <c r="B553" s="993"/>
      <c r="C553" s="994"/>
      <c r="D553" s="994"/>
      <c r="E553" s="775"/>
      <c r="F553" s="775"/>
      <c r="G553" s="993"/>
      <c r="H553" s="824"/>
      <c r="I553" s="995"/>
      <c r="J553" s="996"/>
      <c r="K553" s="995"/>
      <c r="L553" s="993"/>
      <c r="M553" s="993"/>
      <c r="N553" s="996"/>
    </row>
    <row r="554" spans="1:14" x14ac:dyDescent="0.2">
      <c r="A554" s="1012"/>
      <c r="B554" s="993"/>
      <c r="C554" s="994"/>
      <c r="D554" s="994"/>
      <c r="E554" s="775"/>
      <c r="F554" s="775"/>
      <c r="G554" s="993"/>
      <c r="H554" s="824"/>
      <c r="I554" s="995"/>
      <c r="J554" s="996"/>
      <c r="K554" s="995"/>
      <c r="L554" s="993"/>
      <c r="M554" s="993"/>
      <c r="N554" s="996"/>
    </row>
    <row r="555" spans="1:14" x14ac:dyDescent="0.2">
      <c r="A555" s="1012"/>
      <c r="B555" s="993"/>
      <c r="C555" s="994"/>
      <c r="D555" s="994"/>
      <c r="E555" s="775"/>
      <c r="F555" s="775"/>
      <c r="G555" s="993"/>
      <c r="H555" s="824"/>
      <c r="I555" s="995"/>
      <c r="J555" s="996"/>
      <c r="K555" s="995"/>
      <c r="L555" s="993"/>
      <c r="M555" s="993"/>
      <c r="N555" s="996"/>
    </row>
    <row r="556" spans="1:14" x14ac:dyDescent="0.2">
      <c r="A556" s="1012"/>
      <c r="B556" s="993"/>
      <c r="C556" s="994"/>
      <c r="D556" s="994"/>
      <c r="E556" s="775"/>
      <c r="F556" s="775"/>
      <c r="G556" s="993"/>
      <c r="H556" s="824"/>
      <c r="I556" s="995"/>
      <c r="J556" s="996"/>
      <c r="K556" s="995"/>
      <c r="L556" s="993"/>
      <c r="M556" s="993"/>
      <c r="N556" s="996"/>
    </row>
    <row r="557" spans="1:14" x14ac:dyDescent="0.2">
      <c r="A557" s="1012"/>
      <c r="B557" s="993"/>
      <c r="C557" s="994"/>
      <c r="D557" s="994"/>
      <c r="E557" s="775"/>
      <c r="F557" s="775"/>
      <c r="G557" s="993"/>
      <c r="H557" s="824"/>
      <c r="I557" s="995"/>
      <c r="J557" s="996"/>
      <c r="K557" s="995"/>
      <c r="L557" s="993"/>
      <c r="M557" s="993"/>
      <c r="N557" s="996"/>
    </row>
    <row r="558" spans="1:14" x14ac:dyDescent="0.2">
      <c r="A558" s="1012"/>
      <c r="B558" s="993"/>
      <c r="C558" s="994"/>
      <c r="D558" s="994"/>
      <c r="E558" s="775"/>
      <c r="F558" s="775"/>
      <c r="G558" s="993"/>
      <c r="H558" s="824"/>
      <c r="I558" s="995"/>
      <c r="J558" s="996"/>
      <c r="K558" s="995"/>
      <c r="L558" s="993"/>
      <c r="M558" s="993"/>
      <c r="N558" s="996"/>
    </row>
    <row r="559" spans="1:14" x14ac:dyDescent="0.2">
      <c r="A559" s="1012"/>
      <c r="B559" s="993"/>
      <c r="C559" s="994"/>
      <c r="D559" s="994"/>
      <c r="E559" s="775"/>
      <c r="F559" s="775"/>
      <c r="G559" s="993"/>
      <c r="H559" s="824"/>
      <c r="I559" s="995"/>
      <c r="J559" s="996"/>
      <c r="K559" s="995"/>
      <c r="L559" s="993"/>
      <c r="M559" s="993"/>
      <c r="N559" s="996"/>
    </row>
    <row r="560" spans="1:14" x14ac:dyDescent="0.2">
      <c r="A560" s="1012"/>
      <c r="B560" s="993"/>
      <c r="C560" s="994"/>
      <c r="D560" s="994"/>
      <c r="E560" s="775"/>
      <c r="F560" s="775"/>
      <c r="G560" s="993"/>
      <c r="H560" s="824"/>
      <c r="I560" s="995"/>
      <c r="J560" s="996"/>
      <c r="K560" s="995"/>
      <c r="L560" s="993"/>
      <c r="M560" s="993"/>
      <c r="N560" s="996"/>
    </row>
    <row r="561" spans="1:14" x14ac:dyDescent="0.2">
      <c r="A561" s="1012"/>
      <c r="B561" s="993"/>
      <c r="C561" s="994"/>
      <c r="D561" s="994"/>
      <c r="E561" s="775"/>
      <c r="F561" s="775"/>
      <c r="G561" s="993"/>
      <c r="H561" s="824"/>
      <c r="I561" s="995"/>
      <c r="J561" s="996"/>
      <c r="K561" s="995"/>
      <c r="L561" s="993"/>
      <c r="M561" s="993"/>
      <c r="N561" s="996"/>
    </row>
    <row r="562" spans="1:14" x14ac:dyDescent="0.2">
      <c r="A562" s="1012"/>
      <c r="B562" s="993"/>
      <c r="C562" s="994"/>
      <c r="D562" s="994"/>
      <c r="E562" s="775"/>
      <c r="F562" s="775"/>
      <c r="G562" s="993"/>
      <c r="H562" s="824"/>
      <c r="I562" s="995"/>
      <c r="J562" s="996"/>
      <c r="K562" s="995"/>
      <c r="L562" s="993"/>
      <c r="M562" s="993"/>
      <c r="N562" s="996"/>
    </row>
    <row r="563" spans="1:14" x14ac:dyDescent="0.2">
      <c r="A563" s="1012"/>
      <c r="B563" s="993"/>
      <c r="C563" s="994"/>
      <c r="D563" s="994"/>
      <c r="E563" s="775"/>
      <c r="F563" s="775"/>
      <c r="G563" s="993"/>
      <c r="H563" s="824"/>
      <c r="I563" s="995"/>
      <c r="J563" s="996"/>
      <c r="K563" s="995"/>
      <c r="L563" s="993"/>
      <c r="M563" s="993"/>
      <c r="N563" s="996"/>
    </row>
    <row r="564" spans="1:14" x14ac:dyDescent="0.2">
      <c r="A564" s="1012"/>
      <c r="B564" s="993"/>
      <c r="C564" s="994"/>
      <c r="D564" s="994"/>
      <c r="E564" s="775"/>
      <c r="F564" s="775"/>
      <c r="G564" s="993"/>
      <c r="H564" s="824"/>
      <c r="I564" s="995"/>
      <c r="J564" s="996"/>
      <c r="K564" s="995"/>
      <c r="L564" s="993"/>
      <c r="M564" s="993"/>
      <c r="N564" s="996"/>
    </row>
    <row r="565" spans="1:14" x14ac:dyDescent="0.2">
      <c r="A565" s="1012"/>
      <c r="B565" s="993"/>
      <c r="C565" s="994"/>
      <c r="D565" s="994"/>
      <c r="E565" s="775"/>
      <c r="F565" s="775"/>
      <c r="G565" s="993"/>
      <c r="H565" s="824"/>
      <c r="I565" s="995"/>
      <c r="J565" s="996"/>
      <c r="K565" s="995"/>
      <c r="L565" s="993"/>
      <c r="M565" s="993"/>
      <c r="N565" s="996"/>
    </row>
    <row r="566" spans="1:14" x14ac:dyDescent="0.2">
      <c r="A566" s="1012"/>
      <c r="B566" s="993"/>
      <c r="C566" s="994"/>
      <c r="D566" s="994"/>
      <c r="E566" s="775"/>
      <c r="F566" s="775"/>
      <c r="G566" s="993"/>
      <c r="H566" s="824"/>
      <c r="I566" s="995"/>
      <c r="J566" s="996"/>
      <c r="K566" s="995"/>
      <c r="L566" s="993"/>
      <c r="M566" s="993"/>
      <c r="N566" s="996"/>
    </row>
    <row r="567" spans="1:14" x14ac:dyDescent="0.2">
      <c r="A567" s="1012"/>
      <c r="B567" s="993"/>
      <c r="C567" s="994"/>
      <c r="D567" s="994"/>
      <c r="E567" s="775"/>
      <c r="F567" s="775"/>
      <c r="G567" s="993"/>
      <c r="H567" s="824"/>
      <c r="I567" s="995"/>
      <c r="J567" s="996"/>
      <c r="K567" s="995"/>
      <c r="L567" s="993"/>
      <c r="M567" s="993"/>
      <c r="N567" s="996"/>
    </row>
    <row r="568" spans="1:14" x14ac:dyDescent="0.2">
      <c r="A568" s="1012"/>
      <c r="B568" s="993"/>
      <c r="C568" s="994"/>
      <c r="D568" s="994"/>
      <c r="E568" s="775"/>
      <c r="F568" s="775"/>
      <c r="G568" s="993"/>
      <c r="H568" s="824"/>
      <c r="I568" s="995"/>
      <c r="J568" s="996"/>
      <c r="K568" s="995"/>
      <c r="L568" s="993"/>
      <c r="M568" s="993"/>
      <c r="N568" s="996"/>
    </row>
    <row r="569" spans="1:14" x14ac:dyDescent="0.2">
      <c r="A569" s="1012"/>
      <c r="B569" s="993"/>
      <c r="C569" s="994"/>
      <c r="D569" s="994"/>
      <c r="E569" s="775"/>
      <c r="F569" s="775"/>
      <c r="G569" s="993"/>
      <c r="H569" s="824"/>
      <c r="I569" s="995"/>
      <c r="J569" s="996"/>
      <c r="K569" s="995"/>
      <c r="L569" s="993"/>
      <c r="M569" s="993"/>
      <c r="N569" s="996"/>
    </row>
    <row r="570" spans="1:14" x14ac:dyDescent="0.2">
      <c r="A570" s="1012"/>
      <c r="B570" s="993"/>
      <c r="C570" s="994"/>
      <c r="D570" s="994"/>
      <c r="E570" s="775"/>
      <c r="F570" s="775"/>
      <c r="G570" s="993"/>
      <c r="H570" s="824"/>
      <c r="I570" s="995"/>
      <c r="J570" s="996"/>
      <c r="K570" s="995"/>
      <c r="L570" s="993"/>
      <c r="M570" s="993"/>
      <c r="N570" s="996"/>
    </row>
    <row r="571" spans="1:14" x14ac:dyDescent="0.2">
      <c r="A571" s="1012"/>
      <c r="B571" s="993"/>
      <c r="C571" s="994"/>
      <c r="D571" s="994"/>
      <c r="E571" s="775"/>
      <c r="F571" s="775"/>
      <c r="G571" s="993"/>
      <c r="H571" s="824"/>
      <c r="I571" s="995"/>
      <c r="J571" s="996"/>
      <c r="K571" s="995"/>
      <c r="L571" s="993"/>
      <c r="M571" s="993"/>
      <c r="N571" s="996"/>
    </row>
    <row r="572" spans="1:14" x14ac:dyDescent="0.2">
      <c r="A572" s="1012"/>
      <c r="B572" s="993"/>
      <c r="C572" s="994"/>
      <c r="D572" s="994"/>
      <c r="E572" s="775"/>
      <c r="F572" s="775"/>
      <c r="G572" s="993"/>
      <c r="H572" s="824"/>
      <c r="I572" s="995"/>
      <c r="J572" s="996"/>
      <c r="K572" s="995"/>
      <c r="L572" s="993"/>
      <c r="M572" s="993"/>
      <c r="N572" s="996"/>
    </row>
    <row r="573" spans="1:14" x14ac:dyDescent="0.2">
      <c r="A573" s="1012"/>
      <c r="B573" s="993"/>
      <c r="C573" s="994"/>
      <c r="D573" s="994"/>
      <c r="E573" s="775"/>
      <c r="F573" s="775"/>
      <c r="G573" s="993"/>
      <c r="H573" s="824"/>
      <c r="I573" s="995"/>
      <c r="J573" s="996"/>
      <c r="K573" s="995"/>
      <c r="L573" s="993"/>
      <c r="M573" s="993"/>
      <c r="N573" s="996"/>
    </row>
    <row r="574" spans="1:14" x14ac:dyDescent="0.2">
      <c r="A574" s="1012"/>
      <c r="B574" s="993"/>
      <c r="C574" s="994"/>
      <c r="D574" s="994"/>
      <c r="E574" s="775"/>
      <c r="F574" s="775"/>
      <c r="G574" s="993"/>
      <c r="H574" s="824"/>
      <c r="I574" s="995"/>
      <c r="J574" s="996"/>
      <c r="K574" s="995"/>
      <c r="L574" s="993"/>
      <c r="M574" s="993"/>
      <c r="N574" s="996"/>
    </row>
    <row r="575" spans="1:14" x14ac:dyDescent="0.2">
      <c r="A575" s="1012"/>
      <c r="B575" s="993"/>
      <c r="C575" s="994"/>
      <c r="D575" s="994"/>
      <c r="E575" s="775"/>
      <c r="F575" s="775"/>
      <c r="G575" s="993"/>
      <c r="H575" s="824"/>
      <c r="I575" s="995"/>
      <c r="J575" s="996"/>
      <c r="K575" s="995"/>
      <c r="L575" s="993"/>
      <c r="M575" s="993"/>
      <c r="N575" s="996"/>
    </row>
    <row r="576" spans="1:14" x14ac:dyDescent="0.2">
      <c r="A576" s="1012"/>
      <c r="B576" s="993"/>
      <c r="C576" s="994"/>
      <c r="D576" s="994"/>
      <c r="E576" s="775"/>
      <c r="F576" s="775"/>
      <c r="G576" s="993"/>
      <c r="H576" s="824"/>
      <c r="I576" s="995"/>
      <c r="J576" s="996"/>
      <c r="K576" s="995"/>
      <c r="L576" s="993"/>
      <c r="M576" s="993"/>
      <c r="N576" s="996"/>
    </row>
    <row r="577" spans="1:14" x14ac:dyDescent="0.2">
      <c r="A577" s="1012"/>
      <c r="B577" s="993"/>
      <c r="C577" s="994"/>
      <c r="D577" s="994"/>
      <c r="E577" s="775"/>
      <c r="F577" s="775"/>
      <c r="G577" s="993"/>
      <c r="H577" s="824"/>
      <c r="I577" s="995"/>
      <c r="J577" s="996"/>
      <c r="K577" s="995"/>
      <c r="L577" s="993"/>
      <c r="M577" s="993"/>
      <c r="N577" s="996"/>
    </row>
    <row r="578" spans="1:14" x14ac:dyDescent="0.2">
      <c r="A578" s="1012"/>
      <c r="B578" s="993"/>
      <c r="C578" s="994"/>
      <c r="D578" s="994"/>
      <c r="E578" s="775"/>
      <c r="F578" s="775"/>
      <c r="G578" s="993"/>
      <c r="H578" s="824"/>
      <c r="I578" s="995"/>
      <c r="J578" s="996"/>
      <c r="K578" s="995"/>
      <c r="L578" s="993"/>
      <c r="M578" s="993"/>
      <c r="N578" s="996"/>
    </row>
    <row r="579" spans="1:14" x14ac:dyDescent="0.2">
      <c r="A579" s="1012"/>
      <c r="B579" s="993"/>
      <c r="C579" s="994"/>
      <c r="D579" s="994"/>
      <c r="E579" s="775"/>
      <c r="F579" s="775"/>
      <c r="G579" s="993"/>
      <c r="H579" s="824"/>
      <c r="I579" s="995"/>
      <c r="J579" s="996"/>
      <c r="K579" s="995"/>
      <c r="L579" s="993"/>
      <c r="M579" s="993"/>
      <c r="N579" s="996"/>
    </row>
    <row r="580" spans="1:14" x14ac:dyDescent="0.2">
      <c r="A580" s="1012"/>
      <c r="B580" s="993"/>
      <c r="C580" s="994"/>
      <c r="D580" s="994"/>
      <c r="E580" s="775"/>
      <c r="F580" s="775"/>
      <c r="G580" s="993"/>
      <c r="H580" s="824"/>
      <c r="I580" s="995"/>
      <c r="J580" s="996"/>
      <c r="K580" s="995"/>
      <c r="L580" s="993"/>
      <c r="M580" s="993"/>
      <c r="N580" s="996"/>
    </row>
    <row r="581" spans="1:14" x14ac:dyDescent="0.2">
      <c r="A581" s="1012"/>
      <c r="B581" s="993"/>
      <c r="C581" s="994"/>
      <c r="D581" s="994"/>
      <c r="E581" s="775"/>
      <c r="F581" s="775"/>
      <c r="G581" s="993"/>
      <c r="H581" s="824"/>
      <c r="I581" s="995"/>
      <c r="J581" s="996"/>
      <c r="K581" s="995"/>
      <c r="L581" s="993"/>
      <c r="M581" s="993"/>
      <c r="N581" s="996"/>
    </row>
    <row r="582" spans="1:14" x14ac:dyDescent="0.2">
      <c r="A582" s="1012"/>
      <c r="B582" s="993"/>
      <c r="C582" s="994"/>
      <c r="D582" s="994"/>
      <c r="E582" s="775"/>
      <c r="F582" s="775"/>
      <c r="G582" s="993"/>
      <c r="H582" s="824"/>
      <c r="I582" s="995"/>
      <c r="J582" s="996"/>
      <c r="K582" s="995"/>
      <c r="L582" s="993"/>
      <c r="M582" s="993"/>
      <c r="N582" s="996"/>
    </row>
    <row r="583" spans="1:14" x14ac:dyDescent="0.2">
      <c r="A583" s="1012"/>
      <c r="B583" s="993"/>
      <c r="C583" s="994"/>
      <c r="D583" s="994"/>
      <c r="E583" s="775"/>
      <c r="F583" s="775"/>
      <c r="G583" s="993"/>
      <c r="H583" s="824"/>
      <c r="I583" s="995"/>
      <c r="J583" s="996"/>
      <c r="K583" s="995"/>
      <c r="L583" s="993"/>
      <c r="M583" s="993"/>
      <c r="N583" s="996"/>
    </row>
    <row r="584" spans="1:14" x14ac:dyDescent="0.2">
      <c r="A584" s="1012"/>
      <c r="B584" s="993"/>
      <c r="C584" s="994"/>
      <c r="D584" s="994"/>
      <c r="E584" s="775"/>
      <c r="F584" s="775"/>
      <c r="G584" s="993"/>
      <c r="H584" s="824"/>
      <c r="I584" s="995"/>
      <c r="J584" s="996"/>
      <c r="K584" s="995"/>
      <c r="L584" s="993"/>
      <c r="M584" s="993"/>
      <c r="N584" s="996"/>
    </row>
    <row r="585" spans="1:14" x14ac:dyDescent="0.2">
      <c r="A585" s="1012"/>
      <c r="B585" s="993"/>
      <c r="C585" s="994"/>
      <c r="D585" s="994"/>
      <c r="E585" s="775"/>
      <c r="F585" s="775"/>
      <c r="G585" s="993"/>
      <c r="H585" s="824"/>
      <c r="I585" s="995"/>
      <c r="J585" s="996"/>
      <c r="K585" s="995"/>
      <c r="L585" s="993"/>
      <c r="M585" s="993"/>
      <c r="N585" s="996"/>
    </row>
    <row r="586" spans="1:14" x14ac:dyDescent="0.2">
      <c r="A586" s="1012"/>
      <c r="B586" s="993"/>
      <c r="C586" s="994"/>
      <c r="D586" s="994"/>
      <c r="E586" s="775"/>
      <c r="F586" s="775"/>
      <c r="G586" s="993"/>
      <c r="H586" s="824"/>
      <c r="I586" s="995"/>
      <c r="J586" s="996"/>
      <c r="K586" s="995"/>
      <c r="L586" s="993"/>
      <c r="M586" s="993"/>
      <c r="N586" s="996"/>
    </row>
  </sheetData>
  <mergeCells count="20">
    <mergeCell ref="N6:N8"/>
    <mergeCell ref="M6:M8"/>
    <mergeCell ref="A192:G192"/>
    <mergeCell ref="C157:G157"/>
    <mergeCell ref="C156:G156"/>
    <mergeCell ref="A7:A8"/>
    <mergeCell ref="E76:E77"/>
    <mergeCell ref="B7:B8"/>
    <mergeCell ref="C7:C8"/>
    <mergeCell ref="C12:G12"/>
    <mergeCell ref="D7:D8"/>
    <mergeCell ref="A1:L1"/>
    <mergeCell ref="A3:L3"/>
    <mergeCell ref="A2:L2"/>
    <mergeCell ref="I6:I8"/>
    <mergeCell ref="J6:J8"/>
    <mergeCell ref="K6:L7"/>
    <mergeCell ref="G6:G8"/>
    <mergeCell ref="E7:E8"/>
    <mergeCell ref="H6:H8"/>
  </mergeCells>
  <pageMargins left="0.39370078740157499" right="0.39370078740157499" top="0.78" bottom="0.196850393700787" header="0.31496062992126" footer="0.31496062992126"/>
  <pageSetup paperSize="5" scale="80" orientation="landscape" horizontalDpi="4294967293" verticalDpi="4294967293" r:id="rId1"/>
  <rowBreaks count="5" manualBreakCount="5">
    <brk id="35" max="13" man="1"/>
    <brk id="68" max="13" man="1"/>
    <brk id="100" max="13" man="1"/>
    <brk id="131" max="13" man="1"/>
    <brk id="163" max="1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02"/>
  <sheetViews>
    <sheetView view="pageBreakPreview" topLeftCell="A6" zoomScale="80" zoomScaleNormal="100" zoomScaleSheetLayoutView="80" workbookViewId="0">
      <pane ySplit="855" topLeftCell="A192" activePane="bottomLeft"/>
      <selection activeCell="A61" sqref="A61:C61"/>
      <selection pane="bottomLeft" activeCell="A61" sqref="A61:C61"/>
    </sheetView>
  </sheetViews>
  <sheetFormatPr defaultColWidth="18.140625" defaultRowHeight="15" x14ac:dyDescent="0.2"/>
  <cols>
    <col min="1" max="1" width="4.7109375" style="696" customWidth="1"/>
    <col min="2" max="2" width="7.42578125" style="688" customWidth="1"/>
    <col min="3" max="3" width="18.5703125" style="690" customWidth="1"/>
    <col min="4" max="4" width="20.28515625" style="690" customWidth="1"/>
    <col min="5" max="5" width="26" style="690" customWidth="1"/>
    <col min="6" max="6" width="9.5703125" style="688" customWidth="1"/>
    <col min="7" max="7" width="10.85546875" style="693" customWidth="1"/>
    <col min="8" max="8" width="13.28515625" style="694" customWidth="1"/>
    <col min="9" max="9" width="16.28515625" style="695" customWidth="1"/>
    <col min="10" max="10" width="11.140625" style="694" customWidth="1"/>
    <col min="11" max="11" width="10.28515625" style="688" customWidth="1"/>
    <col min="12" max="12" width="8.42578125" style="688" customWidth="1"/>
    <col min="13" max="13" width="22.140625" style="688" customWidth="1"/>
    <col min="14" max="18" width="18.140625" style="689"/>
    <col min="19" max="16384" width="18.140625" style="690"/>
  </cols>
  <sheetData>
    <row r="1" spans="1:18" ht="15.75" x14ac:dyDescent="0.25">
      <c r="A1" s="2075" t="s">
        <v>1034</v>
      </c>
      <c r="B1" s="2075"/>
      <c r="C1" s="2075"/>
      <c r="D1" s="2075"/>
      <c r="E1" s="2075"/>
      <c r="F1" s="2075"/>
      <c r="G1" s="2075"/>
      <c r="H1" s="2075"/>
      <c r="I1" s="2075"/>
      <c r="J1" s="2075"/>
      <c r="K1" s="2075"/>
      <c r="L1" s="2075"/>
      <c r="M1" s="2075"/>
    </row>
    <row r="2" spans="1:18" ht="15.75" x14ac:dyDescent="0.25">
      <c r="A2" s="2075" t="s">
        <v>449</v>
      </c>
      <c r="B2" s="2075"/>
      <c r="C2" s="2075"/>
      <c r="D2" s="2075"/>
      <c r="E2" s="2075"/>
      <c r="F2" s="2075"/>
      <c r="G2" s="2075"/>
      <c r="H2" s="2075"/>
      <c r="I2" s="2075"/>
      <c r="J2" s="2075"/>
      <c r="K2" s="2075"/>
      <c r="L2" s="2075"/>
      <c r="M2" s="2075"/>
    </row>
    <row r="3" spans="1:18" ht="15.75" x14ac:dyDescent="0.25">
      <c r="A3" s="2075" t="s">
        <v>451</v>
      </c>
      <c r="B3" s="2075"/>
      <c r="C3" s="2075"/>
      <c r="D3" s="2075"/>
      <c r="E3" s="2075"/>
      <c r="F3" s="2075"/>
      <c r="G3" s="2075"/>
      <c r="H3" s="2075"/>
      <c r="I3" s="2075"/>
      <c r="J3" s="2075"/>
      <c r="K3" s="2075"/>
      <c r="L3" s="2075"/>
      <c r="M3" s="2075"/>
    </row>
    <row r="4" spans="1:18" ht="15.75" x14ac:dyDescent="0.25">
      <c r="A4" s="691"/>
      <c r="B4" s="692"/>
    </row>
    <row r="5" spans="1:18" ht="8.25" customHeight="1" x14ac:dyDescent="0.25">
      <c r="H5" s="697"/>
      <c r="I5" s="698"/>
      <c r="J5" s="699"/>
      <c r="K5" s="700"/>
      <c r="L5" s="701"/>
    </row>
    <row r="6" spans="1:18" x14ac:dyDescent="0.2">
      <c r="A6" s="2102" t="s">
        <v>1261</v>
      </c>
      <c r="B6" s="2076" t="s">
        <v>13</v>
      </c>
      <c r="C6" s="2076" t="s">
        <v>8</v>
      </c>
      <c r="D6" s="2076" t="s">
        <v>9</v>
      </c>
      <c r="E6" s="2076" t="s">
        <v>1</v>
      </c>
      <c r="F6" s="2076" t="s">
        <v>1262</v>
      </c>
      <c r="G6" s="2079" t="s">
        <v>1263</v>
      </c>
      <c r="H6" s="2082" t="s">
        <v>1264</v>
      </c>
      <c r="I6" s="2076" t="s">
        <v>14</v>
      </c>
      <c r="J6" s="2091" t="s">
        <v>876</v>
      </c>
      <c r="K6" s="2092"/>
      <c r="L6" s="2079" t="s">
        <v>1265</v>
      </c>
      <c r="M6" s="2076" t="s">
        <v>1266</v>
      </c>
    </row>
    <row r="7" spans="1:18" x14ac:dyDescent="0.2">
      <c r="A7" s="2103"/>
      <c r="B7" s="2077"/>
      <c r="C7" s="2077"/>
      <c r="D7" s="2077"/>
      <c r="E7" s="2077"/>
      <c r="F7" s="2077"/>
      <c r="G7" s="2080"/>
      <c r="H7" s="2083"/>
      <c r="I7" s="2077"/>
      <c r="J7" s="2093"/>
      <c r="K7" s="2094"/>
      <c r="L7" s="2080"/>
      <c r="M7" s="2077"/>
    </row>
    <row r="8" spans="1:18" ht="30" x14ac:dyDescent="0.2">
      <c r="A8" s="2104"/>
      <c r="B8" s="2078"/>
      <c r="C8" s="2078"/>
      <c r="D8" s="2078"/>
      <c r="E8" s="2078"/>
      <c r="F8" s="2078"/>
      <c r="G8" s="2081"/>
      <c r="H8" s="2084"/>
      <c r="I8" s="2078"/>
      <c r="J8" s="739" t="s">
        <v>15</v>
      </c>
      <c r="K8" s="740" t="s">
        <v>16</v>
      </c>
      <c r="L8" s="2081"/>
      <c r="M8" s="2078"/>
    </row>
    <row r="9" spans="1:18" s="769" customFormat="1" x14ac:dyDescent="0.2">
      <c r="A9" s="741">
        <v>1</v>
      </c>
      <c r="B9" s="865">
        <v>2</v>
      </c>
      <c r="C9" s="865">
        <v>3</v>
      </c>
      <c r="D9" s="865">
        <v>4</v>
      </c>
      <c r="E9" s="865">
        <v>5</v>
      </c>
      <c r="F9" s="865">
        <v>6</v>
      </c>
      <c r="G9" s="792">
        <v>7</v>
      </c>
      <c r="H9" s="866">
        <v>8</v>
      </c>
      <c r="I9" s="888">
        <v>9</v>
      </c>
      <c r="J9" s="866">
        <v>10</v>
      </c>
      <c r="K9" s="865">
        <v>11</v>
      </c>
      <c r="L9" s="865">
        <v>12</v>
      </c>
      <c r="M9" s="865">
        <v>13</v>
      </c>
      <c r="N9" s="768"/>
      <c r="O9" s="768"/>
      <c r="P9" s="768"/>
      <c r="Q9" s="768"/>
      <c r="R9" s="768"/>
    </row>
    <row r="10" spans="1:18" ht="20.100000000000001" customHeight="1" x14ac:dyDescent="0.2">
      <c r="A10" s="703"/>
      <c r="B10" s="704"/>
      <c r="C10" s="704"/>
      <c r="D10" s="704"/>
      <c r="E10" s="704"/>
      <c r="F10" s="704"/>
      <c r="G10" s="705"/>
      <c r="H10" s="706"/>
      <c r="I10" s="707"/>
      <c r="J10" s="708"/>
      <c r="K10" s="704"/>
      <c r="L10" s="704"/>
      <c r="M10" s="704"/>
    </row>
    <row r="11" spans="1:18" s="774" customFormat="1" ht="50.1" customHeight="1" x14ac:dyDescent="0.2">
      <c r="A11" s="742"/>
      <c r="B11" s="744">
        <v>10</v>
      </c>
      <c r="C11" s="709" t="s">
        <v>409</v>
      </c>
      <c r="D11" s="744"/>
      <c r="E11" s="744"/>
      <c r="F11" s="744"/>
      <c r="G11" s="771">
        <f>G12+G19+G27+G36+G42+G45+G73+G77+G80+G86+G92+G97</f>
        <v>201</v>
      </c>
      <c r="H11" s="772">
        <f>H12+H19+H27+H36+H42+H45+H73+H77+H80+H86+H92+H97</f>
        <v>174716</v>
      </c>
      <c r="I11" s="770"/>
      <c r="J11" s="772"/>
      <c r="K11" s="744"/>
      <c r="L11" s="744"/>
      <c r="M11" s="744"/>
      <c r="N11" s="773"/>
      <c r="O11" s="773"/>
      <c r="P11" s="773"/>
      <c r="Q11" s="773"/>
      <c r="R11" s="773"/>
    </row>
    <row r="12" spans="1:18" s="776" customFormat="1" ht="50.1" customHeight="1" x14ac:dyDescent="0.2">
      <c r="A12" s="743"/>
      <c r="B12" s="744">
        <v>10211</v>
      </c>
      <c r="C12" s="2088" t="s">
        <v>1048</v>
      </c>
      <c r="D12" s="2089"/>
      <c r="E12" s="2090"/>
      <c r="F12" s="744"/>
      <c r="G12" s="771">
        <f>SUM(G13:G17)</f>
        <v>6</v>
      </c>
      <c r="H12" s="771">
        <f>SUM(H13:H17)</f>
        <v>0</v>
      </c>
      <c r="I12" s="770"/>
      <c r="J12" s="772"/>
      <c r="K12" s="744"/>
      <c r="L12" s="744"/>
      <c r="M12" s="744"/>
      <c r="N12" s="775"/>
      <c r="O12" s="775"/>
      <c r="P12" s="775"/>
      <c r="Q12" s="775"/>
      <c r="R12" s="775"/>
    </row>
    <row r="13" spans="1:18" s="776" customFormat="1" ht="50.1" customHeight="1" x14ac:dyDescent="0.2">
      <c r="A13" s="727">
        <v>1</v>
      </c>
      <c r="B13" s="732">
        <v>10211</v>
      </c>
      <c r="C13" s="737" t="s">
        <v>463</v>
      </c>
      <c r="D13" s="737" t="s">
        <v>464</v>
      </c>
      <c r="E13" s="737" t="s">
        <v>468</v>
      </c>
      <c r="F13" s="732" t="s">
        <v>1267</v>
      </c>
      <c r="G13" s="826" t="s">
        <v>69</v>
      </c>
      <c r="H13" s="826" t="s">
        <v>69</v>
      </c>
      <c r="I13" s="758" t="s">
        <v>1216</v>
      </c>
      <c r="J13" s="826" t="s">
        <v>69</v>
      </c>
      <c r="K13" s="796" t="s">
        <v>69</v>
      </c>
      <c r="L13" s="738"/>
      <c r="M13" s="889"/>
      <c r="N13" s="830"/>
      <c r="O13" s="830"/>
      <c r="P13" s="831"/>
      <c r="Q13" s="775"/>
      <c r="R13" s="775"/>
    </row>
    <row r="14" spans="1:18" s="776" customFormat="1" ht="50.1" customHeight="1" x14ac:dyDescent="0.2">
      <c r="A14" s="727"/>
      <c r="B14" s="732"/>
      <c r="C14" s="737"/>
      <c r="D14" s="737"/>
      <c r="E14" s="737"/>
      <c r="F14" s="732"/>
      <c r="G14" s="881"/>
      <c r="H14" s="734"/>
      <c r="I14" s="758" t="s">
        <v>1217</v>
      </c>
      <c r="J14" s="826" t="s">
        <v>69</v>
      </c>
      <c r="K14" s="796" t="s">
        <v>69</v>
      </c>
      <c r="L14" s="738"/>
      <c r="M14" s="889"/>
      <c r="N14" s="830"/>
      <c r="O14" s="830"/>
      <c r="P14" s="831"/>
      <c r="Q14" s="775"/>
      <c r="R14" s="775"/>
    </row>
    <row r="15" spans="1:18" s="776" customFormat="1" ht="50.1" customHeight="1" x14ac:dyDescent="0.2">
      <c r="A15" s="727">
        <v>2</v>
      </c>
      <c r="B15" s="732">
        <v>10211</v>
      </c>
      <c r="C15" s="737" t="s">
        <v>453</v>
      </c>
      <c r="D15" s="737" t="s">
        <v>453</v>
      </c>
      <c r="E15" s="737" t="s">
        <v>466</v>
      </c>
      <c r="F15" s="732" t="s">
        <v>1267</v>
      </c>
      <c r="G15" s="881">
        <v>2</v>
      </c>
      <c r="H15" s="826" t="s">
        <v>69</v>
      </c>
      <c r="I15" s="758" t="s">
        <v>455</v>
      </c>
      <c r="J15" s="826" t="s">
        <v>69</v>
      </c>
      <c r="K15" s="796" t="s">
        <v>69</v>
      </c>
      <c r="L15" s="738"/>
      <c r="M15" s="889"/>
      <c r="N15" s="830"/>
      <c r="O15" s="830"/>
      <c r="P15" s="831"/>
      <c r="Q15" s="775"/>
      <c r="R15" s="775"/>
    </row>
    <row r="16" spans="1:18" s="776" customFormat="1" ht="50.1" customHeight="1" x14ac:dyDescent="0.2">
      <c r="A16" s="727">
        <v>3</v>
      </c>
      <c r="B16" s="732">
        <v>10211</v>
      </c>
      <c r="C16" s="737" t="s">
        <v>454</v>
      </c>
      <c r="D16" s="737" t="s">
        <v>454</v>
      </c>
      <c r="E16" s="737" t="s">
        <v>469</v>
      </c>
      <c r="F16" s="732" t="s">
        <v>1267</v>
      </c>
      <c r="G16" s="881">
        <v>2</v>
      </c>
      <c r="H16" s="826" t="s">
        <v>69</v>
      </c>
      <c r="I16" s="758" t="s">
        <v>456</v>
      </c>
      <c r="J16" s="826" t="s">
        <v>69</v>
      </c>
      <c r="K16" s="796" t="s">
        <v>69</v>
      </c>
      <c r="L16" s="738"/>
      <c r="M16" s="889"/>
      <c r="N16" s="830"/>
      <c r="O16" s="830"/>
      <c r="P16" s="831"/>
      <c r="Q16" s="775"/>
      <c r="R16" s="775"/>
    </row>
    <row r="17" spans="1:68" s="836" customFormat="1" ht="50.1" customHeight="1" x14ac:dyDescent="0.2">
      <c r="A17" s="727">
        <v>4</v>
      </c>
      <c r="B17" s="832">
        <v>10211</v>
      </c>
      <c r="C17" s="833" t="s">
        <v>69</v>
      </c>
      <c r="D17" s="728" t="s">
        <v>1152</v>
      </c>
      <c r="E17" s="728" t="s">
        <v>1153</v>
      </c>
      <c r="F17" s="732" t="s">
        <v>1267</v>
      </c>
      <c r="G17" s="729">
        <v>2</v>
      </c>
      <c r="H17" s="826" t="s">
        <v>69</v>
      </c>
      <c r="I17" s="730" t="s">
        <v>1151</v>
      </c>
      <c r="J17" s="826" t="s">
        <v>69</v>
      </c>
      <c r="K17" s="796" t="s">
        <v>69</v>
      </c>
      <c r="L17" s="731"/>
      <c r="M17" s="732"/>
      <c r="N17" s="733"/>
      <c r="O17" s="830"/>
      <c r="P17" s="830"/>
      <c r="Q17" s="831"/>
      <c r="R17" s="775"/>
      <c r="S17" s="775"/>
      <c r="T17" s="775"/>
      <c r="U17" s="775"/>
      <c r="V17" s="775"/>
      <c r="W17" s="775"/>
      <c r="X17" s="775"/>
      <c r="Y17" s="775"/>
      <c r="Z17" s="775"/>
      <c r="AA17" s="775"/>
      <c r="AB17" s="775"/>
      <c r="AC17" s="775"/>
      <c r="AD17" s="775"/>
      <c r="AE17" s="775"/>
      <c r="AF17" s="775"/>
      <c r="AG17" s="775"/>
      <c r="AH17" s="775"/>
      <c r="AI17" s="775"/>
      <c r="AJ17" s="775"/>
      <c r="AK17" s="775"/>
      <c r="AL17" s="775"/>
      <c r="AM17" s="775"/>
      <c r="AN17" s="775"/>
      <c r="AO17" s="775"/>
      <c r="AP17" s="775"/>
      <c r="AQ17" s="775"/>
      <c r="AR17" s="775"/>
      <c r="AS17" s="775"/>
      <c r="AT17" s="775"/>
      <c r="AU17" s="775"/>
      <c r="AV17" s="775"/>
      <c r="AW17" s="775"/>
      <c r="AX17" s="775"/>
      <c r="AY17" s="775"/>
      <c r="AZ17" s="775"/>
      <c r="BA17" s="775"/>
      <c r="BB17" s="775"/>
      <c r="BC17" s="775"/>
      <c r="BD17" s="775"/>
      <c r="BE17" s="775"/>
      <c r="BF17" s="775"/>
      <c r="BG17" s="775"/>
      <c r="BH17" s="775"/>
      <c r="BI17" s="775"/>
      <c r="BJ17" s="775"/>
      <c r="BK17" s="775"/>
      <c r="BL17" s="775"/>
      <c r="BM17" s="775"/>
      <c r="BN17" s="775"/>
      <c r="BO17" s="775"/>
      <c r="BP17" s="775"/>
    </row>
    <row r="18" spans="1:68" s="836" customFormat="1" ht="20.100000000000001" customHeight="1" x14ac:dyDescent="0.2">
      <c r="A18" s="727"/>
      <c r="B18" s="732"/>
      <c r="C18" s="728"/>
      <c r="D18" s="728"/>
      <c r="E18" s="728"/>
      <c r="F18" s="732"/>
      <c r="G18" s="732"/>
      <c r="H18" s="731"/>
      <c r="I18" s="734"/>
      <c r="J18" s="731"/>
      <c r="K18" s="732"/>
      <c r="L18" s="731"/>
      <c r="M18" s="732"/>
      <c r="N18" s="733"/>
      <c r="O18" s="830"/>
      <c r="P18" s="830"/>
      <c r="Q18" s="831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75"/>
      <c r="AF18" s="775"/>
      <c r="AG18" s="775"/>
      <c r="AH18" s="775"/>
      <c r="AI18" s="775"/>
      <c r="AJ18" s="775"/>
      <c r="AK18" s="775"/>
      <c r="AL18" s="775"/>
      <c r="AM18" s="775"/>
      <c r="AN18" s="775"/>
      <c r="AO18" s="775"/>
      <c r="AP18" s="775"/>
      <c r="AQ18" s="775"/>
      <c r="AR18" s="775"/>
      <c r="AS18" s="775"/>
      <c r="AT18" s="775"/>
      <c r="AU18" s="775"/>
      <c r="AV18" s="775"/>
      <c r="AW18" s="775"/>
      <c r="AX18" s="775"/>
      <c r="AY18" s="775"/>
      <c r="AZ18" s="775"/>
      <c r="BA18" s="775"/>
      <c r="BB18" s="775"/>
      <c r="BC18" s="775"/>
      <c r="BD18" s="775"/>
      <c r="BE18" s="775"/>
      <c r="BF18" s="775"/>
      <c r="BG18" s="775"/>
      <c r="BH18" s="775"/>
      <c r="BI18" s="775"/>
      <c r="BJ18" s="775"/>
      <c r="BK18" s="775"/>
      <c r="BL18" s="775"/>
      <c r="BM18" s="775"/>
      <c r="BN18" s="775"/>
      <c r="BO18" s="775"/>
      <c r="BP18" s="775"/>
    </row>
    <row r="19" spans="1:68" s="776" customFormat="1" ht="50.1" customHeight="1" x14ac:dyDescent="0.2">
      <c r="A19" s="743"/>
      <c r="B19" s="744">
        <v>10391</v>
      </c>
      <c r="C19" s="710" t="s">
        <v>1049</v>
      </c>
      <c r="D19" s="782"/>
      <c r="E19" s="782"/>
      <c r="F19" s="744"/>
      <c r="G19" s="783">
        <f>SUM(G20:G25)</f>
        <v>18</v>
      </c>
      <c r="H19" s="789">
        <f>SUM(H20:H25)</f>
        <v>0</v>
      </c>
      <c r="I19" s="785"/>
      <c r="J19" s="784"/>
      <c r="K19" s="783"/>
      <c r="L19" s="783"/>
      <c r="M19" s="744"/>
      <c r="N19" s="775"/>
      <c r="O19" s="775"/>
      <c r="P19" s="775"/>
      <c r="Q19" s="775"/>
      <c r="R19" s="775"/>
    </row>
    <row r="20" spans="1:68" s="776" customFormat="1" ht="50.1" customHeight="1" x14ac:dyDescent="0.2">
      <c r="A20" s="727">
        <v>1</v>
      </c>
      <c r="B20" s="732">
        <v>10391</v>
      </c>
      <c r="C20" s="796" t="s">
        <v>69</v>
      </c>
      <c r="D20" s="728" t="s">
        <v>248</v>
      </c>
      <c r="E20" s="728" t="s">
        <v>235</v>
      </c>
      <c r="F20" s="732" t="s">
        <v>1267</v>
      </c>
      <c r="G20" s="732">
        <v>4</v>
      </c>
      <c r="H20" s="826" t="s">
        <v>69</v>
      </c>
      <c r="I20" s="730" t="s">
        <v>249</v>
      </c>
      <c r="J20" s="826" t="s">
        <v>69</v>
      </c>
      <c r="K20" s="732" t="s">
        <v>351</v>
      </c>
      <c r="L20" s="796"/>
      <c r="M20" s="728"/>
      <c r="N20" s="775"/>
      <c r="O20" s="775"/>
      <c r="P20" s="775"/>
      <c r="Q20" s="775"/>
      <c r="R20" s="775"/>
    </row>
    <row r="21" spans="1:68" s="776" customFormat="1" ht="50.1" customHeight="1" x14ac:dyDescent="0.2">
      <c r="A21" s="727">
        <v>2</v>
      </c>
      <c r="B21" s="732">
        <v>10391</v>
      </c>
      <c r="C21" s="796" t="s">
        <v>69</v>
      </c>
      <c r="D21" s="728" t="s">
        <v>250</v>
      </c>
      <c r="E21" s="728" t="s">
        <v>1232</v>
      </c>
      <c r="F21" s="732" t="s">
        <v>1267</v>
      </c>
      <c r="G21" s="732">
        <v>3</v>
      </c>
      <c r="H21" s="826" t="s">
        <v>69</v>
      </c>
      <c r="I21" s="730" t="s">
        <v>249</v>
      </c>
      <c r="J21" s="826" t="s">
        <v>69</v>
      </c>
      <c r="K21" s="732" t="s">
        <v>351</v>
      </c>
      <c r="L21" s="796"/>
      <c r="M21" s="728"/>
      <c r="N21" s="775"/>
      <c r="O21" s="775"/>
      <c r="P21" s="775"/>
      <c r="Q21" s="775"/>
      <c r="R21" s="775"/>
    </row>
    <row r="22" spans="1:68" s="776" customFormat="1" ht="50.1" customHeight="1" x14ac:dyDescent="0.2">
      <c r="A22" s="727">
        <v>3</v>
      </c>
      <c r="B22" s="732">
        <v>10391</v>
      </c>
      <c r="C22" s="796" t="s">
        <v>69</v>
      </c>
      <c r="D22" s="728" t="s">
        <v>252</v>
      </c>
      <c r="E22" s="728" t="s">
        <v>1233</v>
      </c>
      <c r="F22" s="732" t="s">
        <v>1267</v>
      </c>
      <c r="G22" s="732">
        <v>3</v>
      </c>
      <c r="H22" s="826" t="s">
        <v>69</v>
      </c>
      <c r="I22" s="730" t="s">
        <v>249</v>
      </c>
      <c r="J22" s="826" t="s">
        <v>69</v>
      </c>
      <c r="K22" s="732" t="s">
        <v>351</v>
      </c>
      <c r="L22" s="796"/>
      <c r="M22" s="728"/>
      <c r="N22" s="775"/>
      <c r="O22" s="775"/>
      <c r="P22" s="775"/>
      <c r="Q22" s="775"/>
      <c r="R22" s="775"/>
    </row>
    <row r="23" spans="1:68" s="774" customFormat="1" ht="50.1" customHeight="1" x14ac:dyDescent="0.2">
      <c r="A23" s="727">
        <v>4</v>
      </c>
      <c r="B23" s="732">
        <v>10391</v>
      </c>
      <c r="C23" s="796" t="s">
        <v>69</v>
      </c>
      <c r="D23" s="728" t="s">
        <v>254</v>
      </c>
      <c r="E23" s="728" t="s">
        <v>1233</v>
      </c>
      <c r="F23" s="732" t="s">
        <v>1267</v>
      </c>
      <c r="G23" s="732">
        <v>1</v>
      </c>
      <c r="H23" s="826" t="s">
        <v>69</v>
      </c>
      <c r="I23" s="730" t="s">
        <v>249</v>
      </c>
      <c r="J23" s="826" t="s">
        <v>69</v>
      </c>
      <c r="K23" s="732" t="s">
        <v>351</v>
      </c>
      <c r="L23" s="796"/>
      <c r="M23" s="728"/>
      <c r="N23" s="773"/>
      <c r="O23" s="773"/>
      <c r="P23" s="773"/>
      <c r="Q23" s="773"/>
      <c r="R23" s="773"/>
    </row>
    <row r="24" spans="1:68" s="776" customFormat="1" ht="50.1" customHeight="1" x14ac:dyDescent="0.2">
      <c r="A24" s="727">
        <v>5</v>
      </c>
      <c r="B24" s="732">
        <v>10391</v>
      </c>
      <c r="C24" s="796" t="s">
        <v>69</v>
      </c>
      <c r="D24" s="728" t="s">
        <v>255</v>
      </c>
      <c r="E24" s="728" t="s">
        <v>1233</v>
      </c>
      <c r="F24" s="732" t="s">
        <v>1267</v>
      </c>
      <c r="G24" s="732">
        <v>3</v>
      </c>
      <c r="H24" s="826" t="s">
        <v>69</v>
      </c>
      <c r="I24" s="730" t="s">
        <v>249</v>
      </c>
      <c r="J24" s="826" t="s">
        <v>69</v>
      </c>
      <c r="K24" s="732" t="s">
        <v>351</v>
      </c>
      <c r="L24" s="796"/>
      <c r="M24" s="728"/>
      <c r="N24" s="775"/>
      <c r="O24" s="775"/>
      <c r="P24" s="775"/>
      <c r="Q24" s="775"/>
      <c r="R24" s="775"/>
    </row>
    <row r="25" spans="1:68" s="776" customFormat="1" ht="50.1" customHeight="1" x14ac:dyDescent="0.2">
      <c r="A25" s="727">
        <v>6</v>
      </c>
      <c r="B25" s="732">
        <v>10391</v>
      </c>
      <c r="C25" s="796" t="s">
        <v>69</v>
      </c>
      <c r="D25" s="728" t="s">
        <v>256</v>
      </c>
      <c r="E25" s="728" t="s">
        <v>1234</v>
      </c>
      <c r="F25" s="732" t="s">
        <v>1267</v>
      </c>
      <c r="G25" s="732">
        <v>4</v>
      </c>
      <c r="H25" s="826" t="s">
        <v>69</v>
      </c>
      <c r="I25" s="730" t="s">
        <v>249</v>
      </c>
      <c r="J25" s="826" t="s">
        <v>69</v>
      </c>
      <c r="K25" s="732" t="s">
        <v>351</v>
      </c>
      <c r="L25" s="796"/>
      <c r="M25" s="728"/>
      <c r="N25" s="775"/>
      <c r="O25" s="775"/>
      <c r="P25" s="775"/>
      <c r="Q25" s="775"/>
      <c r="R25" s="775"/>
    </row>
    <row r="26" spans="1:68" s="774" customFormat="1" ht="20.100000000000001" customHeight="1" x14ac:dyDescent="0.2">
      <c r="A26" s="727"/>
      <c r="B26" s="732"/>
      <c r="C26" s="796"/>
      <c r="D26" s="728"/>
      <c r="E26" s="728"/>
      <c r="F26" s="732"/>
      <c r="G26" s="779"/>
      <c r="H26" s="826"/>
      <c r="I26" s="755"/>
      <c r="J26" s="736"/>
      <c r="K26" s="732"/>
      <c r="L26" s="796"/>
      <c r="M26" s="732"/>
      <c r="N26" s="773"/>
      <c r="O26" s="773"/>
      <c r="P26" s="773"/>
      <c r="Q26" s="773"/>
      <c r="R26" s="773"/>
    </row>
    <row r="27" spans="1:68" s="776" customFormat="1" ht="50.1" customHeight="1" x14ac:dyDescent="0.2">
      <c r="A27" s="743"/>
      <c r="B27" s="744">
        <v>10392</v>
      </c>
      <c r="C27" s="710" t="s">
        <v>1050</v>
      </c>
      <c r="D27" s="782"/>
      <c r="E27" s="782"/>
      <c r="F27" s="744"/>
      <c r="G27" s="783">
        <f>SUM(G28:G34)</f>
        <v>22</v>
      </c>
      <c r="H27" s="783">
        <f>SUM(H28:H34)</f>
        <v>0</v>
      </c>
      <c r="I27" s="785"/>
      <c r="J27" s="789"/>
      <c r="K27" s="784"/>
      <c r="L27" s="783"/>
      <c r="M27" s="744"/>
      <c r="N27" s="775"/>
      <c r="O27" s="775"/>
      <c r="P27" s="775"/>
      <c r="Q27" s="775"/>
      <c r="R27" s="775"/>
    </row>
    <row r="28" spans="1:68" s="776" customFormat="1" ht="50.1" customHeight="1" x14ac:dyDescent="0.2">
      <c r="A28" s="727">
        <v>1</v>
      </c>
      <c r="B28" s="732">
        <v>10392</v>
      </c>
      <c r="C28" s="796" t="s">
        <v>69</v>
      </c>
      <c r="D28" s="728" t="s">
        <v>258</v>
      </c>
      <c r="E28" s="728" t="s">
        <v>1235</v>
      </c>
      <c r="F28" s="732" t="s">
        <v>1267</v>
      </c>
      <c r="G28" s="732">
        <v>4</v>
      </c>
      <c r="H28" s="826" t="s">
        <v>69</v>
      </c>
      <c r="I28" s="730" t="s">
        <v>269</v>
      </c>
      <c r="J28" s="826" t="s">
        <v>69</v>
      </c>
      <c r="K28" s="796" t="s">
        <v>69</v>
      </c>
      <c r="L28" s="796"/>
      <c r="M28" s="728"/>
      <c r="N28" s="775"/>
      <c r="O28" s="775"/>
      <c r="P28" s="775"/>
      <c r="Q28" s="775"/>
      <c r="R28" s="775"/>
    </row>
    <row r="29" spans="1:68" s="776" customFormat="1" ht="50.1" customHeight="1" x14ac:dyDescent="0.2">
      <c r="A29" s="727">
        <v>2</v>
      </c>
      <c r="B29" s="732">
        <v>10392</v>
      </c>
      <c r="C29" s="796" t="s">
        <v>69</v>
      </c>
      <c r="D29" s="728" t="s">
        <v>259</v>
      </c>
      <c r="E29" s="728" t="s">
        <v>1235</v>
      </c>
      <c r="F29" s="732" t="s">
        <v>1267</v>
      </c>
      <c r="G29" s="732">
        <v>2</v>
      </c>
      <c r="H29" s="826" t="s">
        <v>69</v>
      </c>
      <c r="I29" s="730" t="s">
        <v>269</v>
      </c>
      <c r="J29" s="826" t="s">
        <v>69</v>
      </c>
      <c r="K29" s="796" t="s">
        <v>69</v>
      </c>
      <c r="L29" s="796"/>
      <c r="M29" s="728"/>
      <c r="N29" s="775"/>
      <c r="O29" s="775"/>
      <c r="P29" s="775"/>
      <c r="Q29" s="775"/>
      <c r="R29" s="775"/>
    </row>
    <row r="30" spans="1:68" s="776" customFormat="1" ht="50.1" customHeight="1" x14ac:dyDescent="0.2">
      <c r="A30" s="727">
        <v>3</v>
      </c>
      <c r="B30" s="732">
        <v>10392</v>
      </c>
      <c r="C30" s="796" t="s">
        <v>69</v>
      </c>
      <c r="D30" s="728" t="s">
        <v>260</v>
      </c>
      <c r="E30" s="728" t="s">
        <v>1233</v>
      </c>
      <c r="F30" s="732" t="s">
        <v>1267</v>
      </c>
      <c r="G30" s="732">
        <v>4</v>
      </c>
      <c r="H30" s="826" t="s">
        <v>69</v>
      </c>
      <c r="I30" s="730" t="s">
        <v>269</v>
      </c>
      <c r="J30" s="826" t="s">
        <v>69</v>
      </c>
      <c r="K30" s="796" t="s">
        <v>69</v>
      </c>
      <c r="L30" s="796"/>
      <c r="M30" s="728"/>
      <c r="N30" s="775"/>
      <c r="O30" s="775"/>
      <c r="P30" s="775"/>
      <c r="Q30" s="775"/>
      <c r="R30" s="775"/>
    </row>
    <row r="31" spans="1:68" s="776" customFormat="1" ht="50.1" customHeight="1" x14ac:dyDescent="0.2">
      <c r="A31" s="727">
        <v>4</v>
      </c>
      <c r="B31" s="732">
        <v>10392</v>
      </c>
      <c r="C31" s="796" t="s">
        <v>69</v>
      </c>
      <c r="D31" s="728" t="s">
        <v>261</v>
      </c>
      <c r="E31" s="728" t="s">
        <v>1236</v>
      </c>
      <c r="F31" s="732" t="s">
        <v>1267</v>
      </c>
      <c r="G31" s="732">
        <v>2</v>
      </c>
      <c r="H31" s="826" t="s">
        <v>69</v>
      </c>
      <c r="I31" s="730" t="s">
        <v>269</v>
      </c>
      <c r="J31" s="826" t="s">
        <v>69</v>
      </c>
      <c r="K31" s="796" t="s">
        <v>69</v>
      </c>
      <c r="L31" s="796"/>
      <c r="M31" s="728"/>
      <c r="N31" s="775"/>
      <c r="O31" s="775"/>
      <c r="P31" s="775"/>
      <c r="Q31" s="775"/>
      <c r="R31" s="775"/>
    </row>
    <row r="32" spans="1:68" s="776" customFormat="1" ht="50.1" customHeight="1" x14ac:dyDescent="0.2">
      <c r="A32" s="727">
        <v>5</v>
      </c>
      <c r="B32" s="732">
        <v>10392</v>
      </c>
      <c r="C32" s="796" t="s">
        <v>69</v>
      </c>
      <c r="D32" s="728" t="s">
        <v>262</v>
      </c>
      <c r="E32" s="728" t="s">
        <v>1236</v>
      </c>
      <c r="F32" s="732" t="s">
        <v>1267</v>
      </c>
      <c r="G32" s="732">
        <v>3</v>
      </c>
      <c r="H32" s="826" t="s">
        <v>69</v>
      </c>
      <c r="I32" s="730" t="s">
        <v>269</v>
      </c>
      <c r="J32" s="826" t="s">
        <v>69</v>
      </c>
      <c r="K32" s="796" t="s">
        <v>69</v>
      </c>
      <c r="L32" s="796"/>
      <c r="M32" s="728"/>
      <c r="N32" s="775"/>
      <c r="O32" s="775"/>
      <c r="P32" s="775"/>
      <c r="Q32" s="775"/>
      <c r="R32" s="775"/>
    </row>
    <row r="33" spans="1:18" s="776" customFormat="1" ht="50.1" customHeight="1" x14ac:dyDescent="0.2">
      <c r="A33" s="727">
        <v>6</v>
      </c>
      <c r="B33" s="732">
        <v>10392</v>
      </c>
      <c r="C33" s="796" t="s">
        <v>69</v>
      </c>
      <c r="D33" s="728" t="s">
        <v>263</v>
      </c>
      <c r="E33" s="728" t="s">
        <v>1237</v>
      </c>
      <c r="F33" s="732" t="s">
        <v>1267</v>
      </c>
      <c r="G33" s="732">
        <v>4</v>
      </c>
      <c r="H33" s="826" t="s">
        <v>69</v>
      </c>
      <c r="I33" s="730" t="s">
        <v>269</v>
      </c>
      <c r="J33" s="826" t="s">
        <v>69</v>
      </c>
      <c r="K33" s="796" t="s">
        <v>69</v>
      </c>
      <c r="L33" s="796"/>
      <c r="M33" s="728"/>
      <c r="N33" s="775"/>
      <c r="O33" s="775"/>
      <c r="P33" s="775"/>
      <c r="Q33" s="775"/>
      <c r="R33" s="775"/>
    </row>
    <row r="34" spans="1:18" s="776" customFormat="1" ht="50.1" customHeight="1" x14ac:dyDescent="0.2">
      <c r="A34" s="727">
        <v>7</v>
      </c>
      <c r="B34" s="732">
        <v>10392</v>
      </c>
      <c r="C34" s="796" t="s">
        <v>69</v>
      </c>
      <c r="D34" s="728" t="s">
        <v>264</v>
      </c>
      <c r="E34" s="728" t="s">
        <v>1137</v>
      </c>
      <c r="F34" s="732" t="s">
        <v>1267</v>
      </c>
      <c r="G34" s="732">
        <v>3</v>
      </c>
      <c r="H34" s="826" t="s">
        <v>69</v>
      </c>
      <c r="I34" s="730" t="s">
        <v>269</v>
      </c>
      <c r="J34" s="826" t="s">
        <v>69</v>
      </c>
      <c r="K34" s="796" t="s">
        <v>69</v>
      </c>
      <c r="L34" s="796"/>
      <c r="M34" s="728"/>
      <c r="N34" s="775"/>
      <c r="O34" s="775"/>
      <c r="P34" s="775"/>
      <c r="Q34" s="775"/>
      <c r="R34" s="775"/>
    </row>
    <row r="35" spans="1:18" s="776" customFormat="1" ht="20.100000000000001" customHeight="1" x14ac:dyDescent="0.2">
      <c r="A35" s="727"/>
      <c r="B35" s="732"/>
      <c r="C35" s="796"/>
      <c r="D35" s="735"/>
      <c r="E35" s="735"/>
      <c r="F35" s="732"/>
      <c r="G35" s="732"/>
      <c r="H35" s="826"/>
      <c r="I35" s="735"/>
      <c r="J35" s="736"/>
      <c r="K35" s="727"/>
      <c r="L35" s="844"/>
      <c r="M35" s="732"/>
      <c r="N35" s="775"/>
      <c r="O35" s="775"/>
      <c r="P35" s="775"/>
      <c r="Q35" s="775"/>
      <c r="R35" s="775"/>
    </row>
    <row r="36" spans="1:18" s="776" customFormat="1" ht="50.1" customHeight="1" x14ac:dyDescent="0.2">
      <c r="A36" s="743"/>
      <c r="B36" s="744">
        <v>10532</v>
      </c>
      <c r="C36" s="710" t="s">
        <v>1055</v>
      </c>
      <c r="D36" s="782"/>
      <c r="E36" s="782"/>
      <c r="F36" s="744"/>
      <c r="G36" s="783">
        <f>SUM(G37:G40)</f>
        <v>14</v>
      </c>
      <c r="H36" s="784">
        <f>SUM(H37:H40)</f>
        <v>63764</v>
      </c>
      <c r="I36" s="785"/>
      <c r="J36" s="784"/>
      <c r="K36" s="783"/>
      <c r="L36" s="783"/>
      <c r="M36" s="744"/>
      <c r="N36" s="775"/>
      <c r="O36" s="775"/>
      <c r="P36" s="775"/>
      <c r="Q36" s="775"/>
      <c r="R36" s="775"/>
    </row>
    <row r="37" spans="1:18" s="776" customFormat="1" ht="50.1" customHeight="1" x14ac:dyDescent="0.2">
      <c r="A37" s="727">
        <v>1</v>
      </c>
      <c r="B37" s="732">
        <v>10532</v>
      </c>
      <c r="C37" s="777" t="s">
        <v>78</v>
      </c>
      <c r="D37" s="777" t="s">
        <v>79</v>
      </c>
      <c r="E37" s="778" t="s">
        <v>628</v>
      </c>
      <c r="F37" s="732" t="s">
        <v>1267</v>
      </c>
      <c r="G37" s="779">
        <v>2</v>
      </c>
      <c r="H37" s="780">
        <v>18319</v>
      </c>
      <c r="I37" s="781" t="s">
        <v>612</v>
      </c>
      <c r="J37" s="849">
        <v>144</v>
      </c>
      <c r="K37" s="779" t="s">
        <v>30</v>
      </c>
      <c r="L37" s="779" t="s">
        <v>50</v>
      </c>
      <c r="M37" s="728"/>
      <c r="N37" s="775"/>
      <c r="O37" s="775"/>
      <c r="P37" s="775"/>
      <c r="Q37" s="775"/>
      <c r="R37" s="775"/>
    </row>
    <row r="38" spans="1:18" s="776" customFormat="1" ht="50.1" customHeight="1" x14ac:dyDescent="0.2">
      <c r="A38" s="727">
        <v>2</v>
      </c>
      <c r="B38" s="732">
        <v>10532</v>
      </c>
      <c r="C38" s="728" t="s">
        <v>82</v>
      </c>
      <c r="D38" s="777" t="s">
        <v>83</v>
      </c>
      <c r="E38" s="777" t="s">
        <v>1238</v>
      </c>
      <c r="F38" s="732" t="s">
        <v>1267</v>
      </c>
      <c r="G38" s="779">
        <v>3</v>
      </c>
      <c r="H38" s="780">
        <v>15800</v>
      </c>
      <c r="I38" s="781" t="s">
        <v>613</v>
      </c>
      <c r="J38" s="849">
        <v>7200</v>
      </c>
      <c r="K38" s="779" t="s">
        <v>30</v>
      </c>
      <c r="L38" s="779" t="s">
        <v>85</v>
      </c>
      <c r="M38" s="728"/>
      <c r="N38" s="775"/>
      <c r="O38" s="775"/>
      <c r="P38" s="775"/>
      <c r="Q38" s="775"/>
      <c r="R38" s="775"/>
    </row>
    <row r="39" spans="1:18" s="776" customFormat="1" ht="50.1" customHeight="1" x14ac:dyDescent="0.2">
      <c r="A39" s="727">
        <v>3</v>
      </c>
      <c r="B39" s="732">
        <v>10532</v>
      </c>
      <c r="C39" s="777" t="s">
        <v>194</v>
      </c>
      <c r="D39" s="777" t="s">
        <v>195</v>
      </c>
      <c r="E39" s="778" t="s">
        <v>630</v>
      </c>
      <c r="F39" s="732" t="s">
        <v>1267</v>
      </c>
      <c r="G39" s="779">
        <v>4</v>
      </c>
      <c r="H39" s="780">
        <v>11145</v>
      </c>
      <c r="I39" s="781" t="s">
        <v>614</v>
      </c>
      <c r="J39" s="780">
        <v>450</v>
      </c>
      <c r="K39" s="779" t="s">
        <v>30</v>
      </c>
      <c r="L39" s="736"/>
      <c r="M39" s="736"/>
      <c r="N39" s="775"/>
      <c r="O39" s="775"/>
      <c r="P39" s="775"/>
      <c r="Q39" s="775"/>
      <c r="R39" s="775"/>
    </row>
    <row r="40" spans="1:18" s="776" customFormat="1" ht="50.1" customHeight="1" x14ac:dyDescent="0.2">
      <c r="A40" s="727">
        <v>4</v>
      </c>
      <c r="B40" s="732">
        <v>10532</v>
      </c>
      <c r="C40" s="728" t="s">
        <v>286</v>
      </c>
      <c r="D40" s="777" t="s">
        <v>287</v>
      </c>
      <c r="E40" s="778" t="s">
        <v>1239</v>
      </c>
      <c r="F40" s="732" t="s">
        <v>1267</v>
      </c>
      <c r="G40" s="779">
        <v>5</v>
      </c>
      <c r="H40" s="780">
        <v>18500</v>
      </c>
      <c r="I40" s="781" t="s">
        <v>612</v>
      </c>
      <c r="J40" s="780">
        <v>1500</v>
      </c>
      <c r="K40" s="779" t="s">
        <v>30</v>
      </c>
      <c r="L40" s="779" t="s">
        <v>50</v>
      </c>
      <c r="M40" s="728"/>
      <c r="N40" s="775"/>
      <c r="O40" s="775"/>
      <c r="P40" s="775"/>
      <c r="Q40" s="775"/>
      <c r="R40" s="775"/>
    </row>
    <row r="41" spans="1:18" s="776" customFormat="1" ht="20.100000000000001" customHeight="1" x14ac:dyDescent="0.2">
      <c r="A41" s="727"/>
      <c r="B41" s="732"/>
      <c r="C41" s="728"/>
      <c r="D41" s="777"/>
      <c r="E41" s="778"/>
      <c r="F41" s="732"/>
      <c r="G41" s="779"/>
      <c r="H41" s="780"/>
      <c r="I41" s="781"/>
      <c r="J41" s="780"/>
      <c r="K41" s="779"/>
      <c r="L41" s="779"/>
      <c r="M41" s="728"/>
      <c r="N41" s="775"/>
      <c r="O41" s="775"/>
      <c r="P41" s="775"/>
      <c r="Q41" s="775"/>
      <c r="R41" s="775"/>
    </row>
    <row r="42" spans="1:18" s="776" customFormat="1" ht="50.1" customHeight="1" x14ac:dyDescent="0.2">
      <c r="A42" s="743"/>
      <c r="B42" s="744">
        <v>10632</v>
      </c>
      <c r="C42" s="710" t="s">
        <v>1058</v>
      </c>
      <c r="D42" s="782"/>
      <c r="E42" s="782"/>
      <c r="F42" s="744"/>
      <c r="G42" s="783">
        <f>SUM(G43)</f>
        <v>3</v>
      </c>
      <c r="H42" s="784">
        <f>SUM(H43)</f>
        <v>16000</v>
      </c>
      <c r="I42" s="785"/>
      <c r="J42" s="784"/>
      <c r="K42" s="783"/>
      <c r="L42" s="783"/>
      <c r="M42" s="744"/>
      <c r="N42" s="775"/>
      <c r="O42" s="775"/>
      <c r="P42" s="775"/>
      <c r="Q42" s="775"/>
      <c r="R42" s="775"/>
    </row>
    <row r="43" spans="1:18" s="776" customFormat="1" ht="50.1" customHeight="1" x14ac:dyDescent="0.2">
      <c r="A43" s="727">
        <v>1</v>
      </c>
      <c r="B43" s="732">
        <v>10632</v>
      </c>
      <c r="C43" s="728" t="s">
        <v>103</v>
      </c>
      <c r="D43" s="777" t="s">
        <v>104</v>
      </c>
      <c r="E43" s="778" t="s">
        <v>648</v>
      </c>
      <c r="F43" s="732" t="s">
        <v>1267</v>
      </c>
      <c r="G43" s="779">
        <v>3</v>
      </c>
      <c r="H43" s="780">
        <v>16000</v>
      </c>
      <c r="I43" s="781" t="s">
        <v>602</v>
      </c>
      <c r="J43" s="849">
        <v>150</v>
      </c>
      <c r="K43" s="779" t="s">
        <v>30</v>
      </c>
      <c r="L43" s="779" t="s">
        <v>31</v>
      </c>
      <c r="M43" s="728"/>
      <c r="N43" s="775"/>
      <c r="O43" s="775"/>
      <c r="P43" s="775"/>
      <c r="Q43" s="775"/>
      <c r="R43" s="775"/>
    </row>
    <row r="44" spans="1:18" s="776" customFormat="1" ht="20.100000000000001" customHeight="1" x14ac:dyDescent="0.2">
      <c r="A44" s="727"/>
      <c r="B44" s="732"/>
      <c r="C44" s="728"/>
      <c r="D44" s="777"/>
      <c r="E44" s="778"/>
      <c r="F44" s="732"/>
      <c r="G44" s="779"/>
      <c r="H44" s="780"/>
      <c r="I44" s="781"/>
      <c r="J44" s="849"/>
      <c r="K44" s="779"/>
      <c r="L44" s="779"/>
      <c r="M44" s="728"/>
      <c r="N44" s="775"/>
      <c r="O44" s="775"/>
      <c r="P44" s="775"/>
      <c r="Q44" s="775"/>
      <c r="R44" s="775"/>
    </row>
    <row r="45" spans="1:18" s="776" customFormat="1" ht="50.1" customHeight="1" x14ac:dyDescent="0.2">
      <c r="A45" s="727"/>
      <c r="B45" s="744">
        <v>10710</v>
      </c>
      <c r="C45" s="710" t="s">
        <v>1098</v>
      </c>
      <c r="D45" s="777"/>
      <c r="E45" s="778"/>
      <c r="F45" s="732"/>
      <c r="G45" s="783">
        <f>SUM(G46:G71)</f>
        <v>38</v>
      </c>
      <c r="H45" s="789">
        <f>SUM(H46:H71)</f>
        <v>0</v>
      </c>
      <c r="I45" s="781"/>
      <c r="J45" s="849"/>
      <c r="K45" s="779"/>
      <c r="L45" s="779"/>
      <c r="M45" s="728"/>
      <c r="N45" s="775"/>
      <c r="O45" s="775"/>
      <c r="P45" s="775"/>
      <c r="Q45" s="775"/>
      <c r="R45" s="775"/>
    </row>
    <row r="46" spans="1:18" s="776" customFormat="1" ht="50.1" customHeight="1" x14ac:dyDescent="0.2">
      <c r="A46" s="727">
        <v>1</v>
      </c>
      <c r="B46" s="732">
        <v>10710</v>
      </c>
      <c r="C46" s="796" t="s">
        <v>69</v>
      </c>
      <c r="D46" s="778" t="s">
        <v>1105</v>
      </c>
      <c r="E46" s="778" t="s">
        <v>1109</v>
      </c>
      <c r="F46" s="732" t="s">
        <v>1267</v>
      </c>
      <c r="G46" s="779">
        <v>2</v>
      </c>
      <c r="H46" s="826" t="s">
        <v>69</v>
      </c>
      <c r="I46" s="781" t="s">
        <v>1106</v>
      </c>
      <c r="J46" s="826" t="s">
        <v>69</v>
      </c>
      <c r="K46" s="796" t="s">
        <v>69</v>
      </c>
      <c r="L46" s="779"/>
      <c r="M46" s="728"/>
      <c r="N46" s="775"/>
      <c r="O46" s="775"/>
      <c r="P46" s="775"/>
      <c r="Q46" s="775"/>
      <c r="R46" s="775"/>
    </row>
    <row r="47" spans="1:18" s="776" customFormat="1" ht="50.1" customHeight="1" x14ac:dyDescent="0.2">
      <c r="A47" s="727">
        <v>2</v>
      </c>
      <c r="B47" s="732">
        <v>10710</v>
      </c>
      <c r="C47" s="796" t="s">
        <v>69</v>
      </c>
      <c r="D47" s="778" t="s">
        <v>1111</v>
      </c>
      <c r="E47" s="778" t="s">
        <v>1110</v>
      </c>
      <c r="F47" s="732" t="s">
        <v>1267</v>
      </c>
      <c r="G47" s="779">
        <v>2</v>
      </c>
      <c r="H47" s="826" t="s">
        <v>69</v>
      </c>
      <c r="I47" s="781" t="s">
        <v>1108</v>
      </c>
      <c r="J47" s="826" t="s">
        <v>69</v>
      </c>
      <c r="K47" s="796" t="s">
        <v>69</v>
      </c>
      <c r="L47" s="779"/>
      <c r="M47" s="728"/>
      <c r="N47" s="775"/>
      <c r="O47" s="775"/>
      <c r="P47" s="775"/>
      <c r="Q47" s="775"/>
      <c r="R47" s="775"/>
    </row>
    <row r="48" spans="1:18" s="776" customFormat="1" ht="50.1" customHeight="1" x14ac:dyDescent="0.2">
      <c r="A48" s="727"/>
      <c r="B48" s="732"/>
      <c r="C48" s="728"/>
      <c r="D48" s="777"/>
      <c r="E48" s="778"/>
      <c r="F48" s="732"/>
      <c r="G48" s="779"/>
      <c r="H48" s="826" t="s">
        <v>69</v>
      </c>
      <c r="I48" s="790" t="s">
        <v>1107</v>
      </c>
      <c r="J48" s="826" t="s">
        <v>69</v>
      </c>
      <c r="K48" s="796" t="s">
        <v>69</v>
      </c>
      <c r="L48" s="779"/>
      <c r="M48" s="728"/>
      <c r="N48" s="775"/>
      <c r="O48" s="775"/>
      <c r="P48" s="775"/>
      <c r="Q48" s="775"/>
      <c r="R48" s="775"/>
    </row>
    <row r="49" spans="1:18" s="776" customFormat="1" ht="50.1" customHeight="1" x14ac:dyDescent="0.2">
      <c r="A49" s="727">
        <v>3</v>
      </c>
      <c r="B49" s="732">
        <v>10710</v>
      </c>
      <c r="C49" s="796" t="s">
        <v>69</v>
      </c>
      <c r="D49" s="778" t="s">
        <v>1115</v>
      </c>
      <c r="E49" s="730" t="s">
        <v>1114</v>
      </c>
      <c r="F49" s="732"/>
      <c r="G49" s="779">
        <v>2</v>
      </c>
      <c r="H49" s="826" t="s">
        <v>69</v>
      </c>
      <c r="I49" s="790" t="s">
        <v>1112</v>
      </c>
      <c r="J49" s="826" t="s">
        <v>69</v>
      </c>
      <c r="K49" s="796" t="s">
        <v>69</v>
      </c>
      <c r="L49" s="779"/>
      <c r="M49" s="728"/>
      <c r="N49" s="775"/>
      <c r="O49" s="775"/>
      <c r="P49" s="775"/>
      <c r="Q49" s="775"/>
      <c r="R49" s="775"/>
    </row>
    <row r="50" spans="1:18" s="776" customFormat="1" ht="50.1" customHeight="1" x14ac:dyDescent="0.2">
      <c r="A50" s="727"/>
      <c r="B50" s="732"/>
      <c r="C50" s="728"/>
      <c r="D50" s="777"/>
      <c r="E50" s="778"/>
      <c r="F50" s="732"/>
      <c r="G50" s="779"/>
      <c r="H50" s="826"/>
      <c r="I50" s="790" t="s">
        <v>1113</v>
      </c>
      <c r="J50" s="826" t="s">
        <v>69</v>
      </c>
      <c r="K50" s="796" t="s">
        <v>69</v>
      </c>
      <c r="L50" s="779"/>
      <c r="M50" s="728"/>
      <c r="N50" s="775"/>
      <c r="O50" s="775"/>
      <c r="P50" s="775"/>
      <c r="Q50" s="775"/>
      <c r="R50" s="775"/>
    </row>
    <row r="51" spans="1:18" s="776" customFormat="1" ht="50.1" customHeight="1" x14ac:dyDescent="0.2">
      <c r="A51" s="727">
        <v>4</v>
      </c>
      <c r="B51" s="732">
        <v>10710</v>
      </c>
      <c r="C51" s="796" t="s">
        <v>69</v>
      </c>
      <c r="D51" s="778" t="s">
        <v>1119</v>
      </c>
      <c r="E51" s="778" t="s">
        <v>1120</v>
      </c>
      <c r="F51" s="732" t="s">
        <v>1267</v>
      </c>
      <c r="G51" s="779">
        <v>2</v>
      </c>
      <c r="H51" s="826" t="s">
        <v>69</v>
      </c>
      <c r="I51" s="781" t="s">
        <v>1118</v>
      </c>
      <c r="J51" s="826" t="s">
        <v>69</v>
      </c>
      <c r="K51" s="796" t="s">
        <v>69</v>
      </c>
      <c r="L51" s="779"/>
      <c r="M51" s="728"/>
      <c r="N51" s="775"/>
      <c r="O51" s="775"/>
      <c r="P51" s="775"/>
      <c r="Q51" s="775"/>
      <c r="R51" s="775"/>
    </row>
    <row r="52" spans="1:18" s="776" customFormat="1" ht="50.1" customHeight="1" x14ac:dyDescent="0.2">
      <c r="A52" s="727">
        <v>5</v>
      </c>
      <c r="B52" s="732">
        <v>10710</v>
      </c>
      <c r="C52" s="796" t="s">
        <v>69</v>
      </c>
      <c r="D52" s="778" t="s">
        <v>1126</v>
      </c>
      <c r="E52" s="778" t="s">
        <v>1240</v>
      </c>
      <c r="F52" s="732" t="s">
        <v>1267</v>
      </c>
      <c r="G52" s="779">
        <v>2</v>
      </c>
      <c r="H52" s="826" t="s">
        <v>69</v>
      </c>
      <c r="I52" s="790" t="s">
        <v>1122</v>
      </c>
      <c r="J52" s="826" t="s">
        <v>69</v>
      </c>
      <c r="K52" s="796" t="s">
        <v>69</v>
      </c>
      <c r="L52" s="779"/>
      <c r="M52" s="728"/>
      <c r="N52" s="775"/>
      <c r="O52" s="775"/>
      <c r="P52" s="775"/>
      <c r="Q52" s="775"/>
      <c r="R52" s="775"/>
    </row>
    <row r="53" spans="1:18" s="776" customFormat="1" ht="50.1" customHeight="1" x14ac:dyDescent="0.2">
      <c r="A53" s="727">
        <v>6</v>
      </c>
      <c r="B53" s="732">
        <v>10710</v>
      </c>
      <c r="C53" s="796" t="s">
        <v>69</v>
      </c>
      <c r="D53" s="778" t="s">
        <v>1127</v>
      </c>
      <c r="E53" s="778" t="s">
        <v>1241</v>
      </c>
      <c r="F53" s="732" t="s">
        <v>1267</v>
      </c>
      <c r="G53" s="779">
        <v>2</v>
      </c>
      <c r="H53" s="826" t="s">
        <v>69</v>
      </c>
      <c r="I53" s="790" t="s">
        <v>1124</v>
      </c>
      <c r="J53" s="826" t="s">
        <v>69</v>
      </c>
      <c r="K53" s="796" t="s">
        <v>69</v>
      </c>
      <c r="L53" s="779"/>
      <c r="M53" s="728"/>
      <c r="N53" s="775"/>
      <c r="O53" s="775"/>
      <c r="P53" s="775"/>
      <c r="Q53" s="775"/>
      <c r="R53" s="775"/>
    </row>
    <row r="54" spans="1:18" s="776" customFormat="1" ht="50.1" customHeight="1" x14ac:dyDescent="0.2">
      <c r="A54" s="727">
        <v>7</v>
      </c>
      <c r="B54" s="732">
        <v>10710</v>
      </c>
      <c r="C54" s="796" t="s">
        <v>69</v>
      </c>
      <c r="D54" s="778" t="s">
        <v>1130</v>
      </c>
      <c r="E54" s="778" t="s">
        <v>1129</v>
      </c>
      <c r="F54" s="732" t="s">
        <v>1267</v>
      </c>
      <c r="G54" s="779">
        <v>2</v>
      </c>
      <c r="H54" s="826" t="s">
        <v>69</v>
      </c>
      <c r="I54" s="790" t="s">
        <v>1128</v>
      </c>
      <c r="J54" s="826" t="s">
        <v>69</v>
      </c>
      <c r="K54" s="796" t="s">
        <v>69</v>
      </c>
      <c r="L54" s="779"/>
      <c r="M54" s="728"/>
      <c r="N54" s="775"/>
      <c r="O54" s="775"/>
      <c r="P54" s="775"/>
      <c r="Q54" s="775"/>
      <c r="R54" s="775"/>
    </row>
    <row r="55" spans="1:18" s="776" customFormat="1" ht="50.1" customHeight="1" x14ac:dyDescent="0.2">
      <c r="A55" s="727">
        <v>8</v>
      </c>
      <c r="B55" s="732">
        <v>10710</v>
      </c>
      <c r="C55" s="796" t="s">
        <v>69</v>
      </c>
      <c r="D55" s="778" t="s">
        <v>1133</v>
      </c>
      <c r="E55" s="778" t="s">
        <v>1132</v>
      </c>
      <c r="F55" s="732" t="s">
        <v>1267</v>
      </c>
      <c r="G55" s="779">
        <v>2</v>
      </c>
      <c r="H55" s="826" t="s">
        <v>69</v>
      </c>
      <c r="I55" s="781" t="s">
        <v>1131</v>
      </c>
      <c r="J55" s="826" t="s">
        <v>69</v>
      </c>
      <c r="K55" s="796" t="s">
        <v>69</v>
      </c>
      <c r="L55" s="779"/>
      <c r="M55" s="728"/>
      <c r="N55" s="775"/>
      <c r="O55" s="775"/>
      <c r="P55" s="775"/>
      <c r="Q55" s="775"/>
      <c r="R55" s="775"/>
    </row>
    <row r="56" spans="1:18" s="776" customFormat="1" ht="50.1" customHeight="1" x14ac:dyDescent="0.2">
      <c r="A56" s="727">
        <v>9</v>
      </c>
      <c r="B56" s="732">
        <v>10710</v>
      </c>
      <c r="C56" s="796" t="s">
        <v>69</v>
      </c>
      <c r="D56" s="778" t="s">
        <v>1139</v>
      </c>
      <c r="E56" s="778" t="s">
        <v>1136</v>
      </c>
      <c r="F56" s="732" t="s">
        <v>1267</v>
      </c>
      <c r="G56" s="779">
        <v>2</v>
      </c>
      <c r="H56" s="826" t="s">
        <v>69</v>
      </c>
      <c r="I56" s="790" t="s">
        <v>1131</v>
      </c>
      <c r="J56" s="826" t="s">
        <v>69</v>
      </c>
      <c r="K56" s="796" t="s">
        <v>69</v>
      </c>
      <c r="L56" s="779"/>
      <c r="M56" s="728"/>
      <c r="N56" s="775"/>
      <c r="O56" s="775"/>
      <c r="P56" s="775"/>
      <c r="Q56" s="775"/>
      <c r="R56" s="775"/>
    </row>
    <row r="57" spans="1:18" s="776" customFormat="1" ht="50.1" customHeight="1" x14ac:dyDescent="0.2">
      <c r="A57" s="727">
        <v>10</v>
      </c>
      <c r="B57" s="732">
        <v>10710</v>
      </c>
      <c r="C57" s="796" t="s">
        <v>69</v>
      </c>
      <c r="D57" s="778" t="s">
        <v>1140</v>
      </c>
      <c r="E57" s="778" t="s">
        <v>1132</v>
      </c>
      <c r="F57" s="732" t="s">
        <v>1267</v>
      </c>
      <c r="G57" s="779">
        <v>2</v>
      </c>
      <c r="H57" s="826" t="s">
        <v>69</v>
      </c>
      <c r="I57" s="790" t="s">
        <v>1134</v>
      </c>
      <c r="J57" s="826" t="s">
        <v>69</v>
      </c>
      <c r="K57" s="796" t="s">
        <v>69</v>
      </c>
      <c r="L57" s="779"/>
      <c r="M57" s="728"/>
      <c r="N57" s="775"/>
      <c r="O57" s="775"/>
      <c r="P57" s="775"/>
      <c r="Q57" s="775"/>
      <c r="R57" s="775"/>
    </row>
    <row r="58" spans="1:18" s="776" customFormat="1" ht="50.1" customHeight="1" x14ac:dyDescent="0.2">
      <c r="A58" s="727">
        <v>11</v>
      </c>
      <c r="B58" s="732">
        <v>10710</v>
      </c>
      <c r="C58" s="796" t="s">
        <v>69</v>
      </c>
      <c r="D58" s="778" t="s">
        <v>1141</v>
      </c>
      <c r="E58" s="778" t="s">
        <v>1137</v>
      </c>
      <c r="F58" s="732" t="s">
        <v>1267</v>
      </c>
      <c r="G58" s="779">
        <v>2</v>
      </c>
      <c r="H58" s="826" t="s">
        <v>69</v>
      </c>
      <c r="I58" s="790" t="s">
        <v>1135</v>
      </c>
      <c r="J58" s="826" t="s">
        <v>69</v>
      </c>
      <c r="K58" s="796" t="s">
        <v>69</v>
      </c>
      <c r="L58" s="779"/>
      <c r="M58" s="728"/>
      <c r="N58" s="775"/>
      <c r="O58" s="775"/>
      <c r="P58" s="775"/>
      <c r="Q58" s="775"/>
      <c r="R58" s="775"/>
    </row>
    <row r="59" spans="1:18" s="776" customFormat="1" ht="50.1" customHeight="1" x14ac:dyDescent="0.2">
      <c r="A59" s="727">
        <v>12</v>
      </c>
      <c r="B59" s="732">
        <v>10710</v>
      </c>
      <c r="C59" s="796" t="s">
        <v>69</v>
      </c>
      <c r="D59" s="778" t="s">
        <v>1142</v>
      </c>
      <c r="E59" s="778" t="s">
        <v>1138</v>
      </c>
      <c r="F59" s="732" t="s">
        <v>1267</v>
      </c>
      <c r="G59" s="779">
        <v>2</v>
      </c>
      <c r="H59" s="826" t="s">
        <v>69</v>
      </c>
      <c r="I59" s="790" t="s">
        <v>1131</v>
      </c>
      <c r="J59" s="826" t="s">
        <v>69</v>
      </c>
      <c r="K59" s="796" t="s">
        <v>69</v>
      </c>
      <c r="L59" s="779"/>
      <c r="M59" s="728"/>
      <c r="N59" s="775"/>
      <c r="O59" s="775"/>
      <c r="P59" s="775"/>
      <c r="Q59" s="775"/>
      <c r="R59" s="775"/>
    </row>
    <row r="60" spans="1:18" s="776" customFormat="1" ht="50.1" customHeight="1" x14ac:dyDescent="0.2">
      <c r="A60" s="727">
        <v>13</v>
      </c>
      <c r="B60" s="732">
        <v>10710</v>
      </c>
      <c r="C60" s="796" t="s">
        <v>69</v>
      </c>
      <c r="D60" s="778" t="s">
        <v>1143</v>
      </c>
      <c r="E60" s="778" t="s">
        <v>1132</v>
      </c>
      <c r="F60" s="732" t="s">
        <v>1267</v>
      </c>
      <c r="G60" s="779">
        <v>2</v>
      </c>
      <c r="H60" s="826" t="s">
        <v>69</v>
      </c>
      <c r="I60" s="790" t="s">
        <v>1118</v>
      </c>
      <c r="J60" s="826" t="s">
        <v>69</v>
      </c>
      <c r="K60" s="796" t="s">
        <v>69</v>
      </c>
      <c r="L60" s="779"/>
      <c r="M60" s="728"/>
      <c r="N60" s="775"/>
      <c r="O60" s="775"/>
      <c r="P60" s="775"/>
      <c r="Q60" s="775"/>
      <c r="R60" s="775"/>
    </row>
    <row r="61" spans="1:18" s="776" customFormat="1" ht="50.1" customHeight="1" x14ac:dyDescent="0.2">
      <c r="A61" s="727">
        <v>14</v>
      </c>
      <c r="B61" s="732">
        <v>10710</v>
      </c>
      <c r="C61" s="796" t="s">
        <v>69</v>
      </c>
      <c r="D61" s="778" t="s">
        <v>1160</v>
      </c>
      <c r="E61" s="778" t="s">
        <v>1117</v>
      </c>
      <c r="F61" s="732" t="s">
        <v>1267</v>
      </c>
      <c r="G61" s="779">
        <v>2</v>
      </c>
      <c r="H61" s="826" t="s">
        <v>69</v>
      </c>
      <c r="I61" s="781" t="s">
        <v>1159</v>
      </c>
      <c r="J61" s="826" t="s">
        <v>69</v>
      </c>
      <c r="K61" s="796" t="s">
        <v>69</v>
      </c>
      <c r="L61" s="779"/>
      <c r="M61" s="728"/>
      <c r="N61" s="775"/>
      <c r="O61" s="775"/>
      <c r="P61" s="775"/>
      <c r="Q61" s="775"/>
      <c r="R61" s="775"/>
    </row>
    <row r="62" spans="1:18" s="776" customFormat="1" ht="50.1" customHeight="1" x14ac:dyDescent="0.2">
      <c r="A62" s="727">
        <v>15</v>
      </c>
      <c r="B62" s="732">
        <v>10710</v>
      </c>
      <c r="C62" s="796" t="s">
        <v>69</v>
      </c>
      <c r="D62" s="778" t="s">
        <v>671</v>
      </c>
      <c r="E62" s="778" t="s">
        <v>1168</v>
      </c>
      <c r="F62" s="732" t="s">
        <v>1267</v>
      </c>
      <c r="G62" s="779">
        <v>4</v>
      </c>
      <c r="H62" s="826" t="s">
        <v>69</v>
      </c>
      <c r="I62" s="790" t="s">
        <v>1165</v>
      </c>
      <c r="J62" s="826" t="s">
        <v>69</v>
      </c>
      <c r="K62" s="796" t="s">
        <v>69</v>
      </c>
      <c r="L62" s="779"/>
      <c r="M62" s="728"/>
      <c r="N62" s="775"/>
      <c r="O62" s="775"/>
      <c r="P62" s="775"/>
      <c r="Q62" s="775"/>
      <c r="R62" s="775"/>
    </row>
    <row r="63" spans="1:18" s="776" customFormat="1" ht="50.1" customHeight="1" x14ac:dyDescent="0.2">
      <c r="A63" s="727"/>
      <c r="B63" s="732"/>
      <c r="C63" s="796"/>
      <c r="D63" s="778"/>
      <c r="E63" s="778"/>
      <c r="F63" s="732"/>
      <c r="G63" s="779"/>
      <c r="H63" s="826"/>
      <c r="I63" s="790" t="s">
        <v>1166</v>
      </c>
      <c r="J63" s="826" t="s">
        <v>69</v>
      </c>
      <c r="K63" s="796" t="s">
        <v>69</v>
      </c>
      <c r="L63" s="779"/>
      <c r="M63" s="728"/>
      <c r="N63" s="775"/>
      <c r="O63" s="775"/>
      <c r="P63" s="775"/>
      <c r="Q63" s="775"/>
      <c r="R63" s="775"/>
    </row>
    <row r="64" spans="1:18" s="776" customFormat="1" ht="50.1" customHeight="1" x14ac:dyDescent="0.2">
      <c r="A64" s="727"/>
      <c r="B64" s="732"/>
      <c r="C64" s="796"/>
      <c r="D64" s="778"/>
      <c r="E64" s="778"/>
      <c r="F64" s="732"/>
      <c r="G64" s="779"/>
      <c r="H64" s="826"/>
      <c r="I64" s="790" t="s">
        <v>1167</v>
      </c>
      <c r="J64" s="826" t="s">
        <v>69</v>
      </c>
      <c r="K64" s="796" t="s">
        <v>69</v>
      </c>
      <c r="L64" s="779"/>
      <c r="M64" s="728"/>
      <c r="N64" s="775"/>
      <c r="O64" s="775"/>
      <c r="P64" s="775"/>
      <c r="Q64" s="775"/>
      <c r="R64" s="775"/>
    </row>
    <row r="65" spans="1:18" s="776" customFormat="1" ht="50.1" customHeight="1" x14ac:dyDescent="0.2">
      <c r="A65" s="727">
        <v>16</v>
      </c>
      <c r="B65" s="732">
        <v>10710</v>
      </c>
      <c r="C65" s="730" t="s">
        <v>463</v>
      </c>
      <c r="D65" s="778" t="s">
        <v>464</v>
      </c>
      <c r="E65" s="2098" t="s">
        <v>1271</v>
      </c>
      <c r="F65" s="732" t="s">
        <v>1267</v>
      </c>
      <c r="G65" s="796" t="s">
        <v>69</v>
      </c>
      <c r="H65" s="826" t="s">
        <v>69</v>
      </c>
      <c r="I65" s="790" t="s">
        <v>1175</v>
      </c>
      <c r="J65" s="826" t="s">
        <v>69</v>
      </c>
      <c r="K65" s="796" t="s">
        <v>69</v>
      </c>
      <c r="L65" s="779"/>
      <c r="M65" s="757" t="s">
        <v>1176</v>
      </c>
      <c r="N65" s="775"/>
      <c r="O65" s="775"/>
      <c r="P65" s="775"/>
      <c r="Q65" s="775"/>
      <c r="R65" s="775"/>
    </row>
    <row r="66" spans="1:18" s="776" customFormat="1" ht="50.1" customHeight="1" x14ac:dyDescent="0.2">
      <c r="A66" s="727"/>
      <c r="B66" s="732"/>
      <c r="C66" s="796"/>
      <c r="D66" s="778"/>
      <c r="E66" s="2099"/>
      <c r="F66" s="732"/>
      <c r="G66" s="779"/>
      <c r="H66" s="826"/>
      <c r="I66" s="790" t="s">
        <v>1177</v>
      </c>
      <c r="J66" s="826" t="s">
        <v>69</v>
      </c>
      <c r="K66" s="796" t="s">
        <v>69</v>
      </c>
      <c r="L66" s="779"/>
      <c r="M66" s="757" t="s">
        <v>1178</v>
      </c>
      <c r="N66" s="775"/>
      <c r="O66" s="775"/>
      <c r="P66" s="775"/>
      <c r="Q66" s="775"/>
      <c r="R66" s="775"/>
    </row>
    <row r="67" spans="1:18" s="776" customFormat="1" ht="50.1" customHeight="1" x14ac:dyDescent="0.2">
      <c r="A67" s="727"/>
      <c r="B67" s="732"/>
      <c r="C67" s="796"/>
      <c r="D67" s="778"/>
      <c r="E67" s="778"/>
      <c r="F67" s="732"/>
      <c r="G67" s="779"/>
      <c r="H67" s="826"/>
      <c r="I67" s="790" t="s">
        <v>1179</v>
      </c>
      <c r="J67" s="826" t="s">
        <v>69</v>
      </c>
      <c r="K67" s="796" t="s">
        <v>69</v>
      </c>
      <c r="L67" s="779"/>
      <c r="M67" s="757" t="s">
        <v>1180</v>
      </c>
      <c r="N67" s="775"/>
      <c r="O67" s="775"/>
      <c r="P67" s="775"/>
      <c r="Q67" s="775"/>
      <c r="R67" s="775"/>
    </row>
    <row r="68" spans="1:18" s="776" customFormat="1" ht="50.1" customHeight="1" x14ac:dyDescent="0.2">
      <c r="A68" s="727"/>
      <c r="B68" s="732"/>
      <c r="C68" s="796"/>
      <c r="D68" s="778"/>
      <c r="E68" s="778"/>
      <c r="F68" s="732"/>
      <c r="G68" s="779"/>
      <c r="H68" s="826"/>
      <c r="I68" s="781" t="s">
        <v>1183</v>
      </c>
      <c r="J68" s="826" t="s">
        <v>69</v>
      </c>
      <c r="K68" s="796" t="s">
        <v>69</v>
      </c>
      <c r="L68" s="779"/>
      <c r="M68" s="728"/>
      <c r="N68" s="775"/>
      <c r="O68" s="775"/>
      <c r="P68" s="775"/>
      <c r="Q68" s="775"/>
      <c r="R68" s="775"/>
    </row>
    <row r="69" spans="1:18" s="776" customFormat="1" ht="50.1" customHeight="1" x14ac:dyDescent="0.2">
      <c r="A69" s="727">
        <v>17</v>
      </c>
      <c r="B69" s="732">
        <v>10710</v>
      </c>
      <c r="C69" s="796" t="s">
        <v>69</v>
      </c>
      <c r="D69" s="778" t="s">
        <v>1187</v>
      </c>
      <c r="E69" s="778" t="s">
        <v>1186</v>
      </c>
      <c r="F69" s="732" t="s">
        <v>1267</v>
      </c>
      <c r="G69" s="779">
        <v>2</v>
      </c>
      <c r="H69" s="826" t="s">
        <v>69</v>
      </c>
      <c r="I69" s="790" t="s">
        <v>1185</v>
      </c>
      <c r="J69" s="826" t="s">
        <v>69</v>
      </c>
      <c r="K69" s="796" t="s">
        <v>69</v>
      </c>
      <c r="L69" s="779"/>
      <c r="M69" s="728"/>
      <c r="N69" s="775"/>
      <c r="O69" s="775"/>
      <c r="P69" s="775"/>
      <c r="Q69" s="775"/>
      <c r="R69" s="775"/>
    </row>
    <row r="70" spans="1:18" s="776" customFormat="1" ht="50.1" customHeight="1" x14ac:dyDescent="0.2">
      <c r="A70" s="727">
        <v>18</v>
      </c>
      <c r="B70" s="732">
        <v>10710</v>
      </c>
      <c r="C70" s="796" t="s">
        <v>69</v>
      </c>
      <c r="D70" s="778" t="s">
        <v>1189</v>
      </c>
      <c r="E70" s="778" t="s">
        <v>1132</v>
      </c>
      <c r="F70" s="732" t="s">
        <v>1267</v>
      </c>
      <c r="G70" s="779">
        <v>2</v>
      </c>
      <c r="H70" s="826" t="s">
        <v>69</v>
      </c>
      <c r="I70" s="790" t="s">
        <v>1188</v>
      </c>
      <c r="J70" s="826" t="s">
        <v>69</v>
      </c>
      <c r="K70" s="796" t="s">
        <v>69</v>
      </c>
      <c r="L70" s="779"/>
      <c r="M70" s="728"/>
      <c r="N70" s="775"/>
      <c r="O70" s="775"/>
      <c r="P70" s="775"/>
      <c r="Q70" s="775"/>
      <c r="R70" s="775"/>
    </row>
    <row r="71" spans="1:18" s="776" customFormat="1" ht="50.1" customHeight="1" x14ac:dyDescent="0.2">
      <c r="A71" s="727">
        <v>19</v>
      </c>
      <c r="B71" s="732">
        <v>10723</v>
      </c>
      <c r="C71" s="796" t="s">
        <v>69</v>
      </c>
      <c r="D71" s="730" t="s">
        <v>1156</v>
      </c>
      <c r="E71" s="730" t="s">
        <v>1155</v>
      </c>
      <c r="F71" s="732" t="s">
        <v>1267</v>
      </c>
      <c r="G71" s="732">
        <v>2</v>
      </c>
      <c r="H71" s="826" t="s">
        <v>69</v>
      </c>
      <c r="I71" s="730" t="s">
        <v>1154</v>
      </c>
      <c r="J71" s="826" t="s">
        <v>69</v>
      </c>
      <c r="K71" s="796" t="s">
        <v>69</v>
      </c>
      <c r="L71" s="779"/>
      <c r="M71" s="728"/>
      <c r="N71" s="775"/>
      <c r="O71" s="775"/>
      <c r="P71" s="775"/>
      <c r="Q71" s="775"/>
      <c r="R71" s="775"/>
    </row>
    <row r="72" spans="1:18" s="776" customFormat="1" ht="20.100000000000001" customHeight="1" x14ac:dyDescent="0.2">
      <c r="A72" s="727"/>
      <c r="B72" s="732"/>
      <c r="C72" s="730"/>
      <c r="D72" s="730"/>
      <c r="E72" s="730"/>
      <c r="F72" s="732"/>
      <c r="G72" s="732"/>
      <c r="H72" s="736"/>
      <c r="I72" s="730"/>
      <c r="J72" s="849"/>
      <c r="K72" s="779"/>
      <c r="L72" s="779"/>
      <c r="M72" s="728"/>
      <c r="N72" s="775"/>
      <c r="O72" s="775"/>
      <c r="P72" s="775"/>
      <c r="Q72" s="775"/>
      <c r="R72" s="775"/>
    </row>
    <row r="73" spans="1:18" s="776" customFormat="1" ht="50.1" customHeight="1" x14ac:dyDescent="0.2">
      <c r="A73" s="727"/>
      <c r="B73" s="744">
        <v>10732</v>
      </c>
      <c r="C73" s="709" t="s">
        <v>1144</v>
      </c>
      <c r="D73" s="777"/>
      <c r="E73" s="778"/>
      <c r="F73" s="732"/>
      <c r="G73" s="783">
        <f>SUM(G74:G75)</f>
        <v>4</v>
      </c>
      <c r="H73" s="783">
        <f>SUM(H74:H75)</f>
        <v>0</v>
      </c>
      <c r="I73" s="779"/>
      <c r="J73" s="849"/>
      <c r="K73" s="779"/>
      <c r="L73" s="779"/>
      <c r="M73" s="728"/>
      <c r="N73" s="775"/>
      <c r="O73" s="775"/>
      <c r="P73" s="775"/>
      <c r="Q73" s="775"/>
      <c r="R73" s="775"/>
    </row>
    <row r="74" spans="1:18" s="776" customFormat="1" ht="50.1" customHeight="1" x14ac:dyDescent="0.2">
      <c r="A74" s="727">
        <v>1</v>
      </c>
      <c r="B74" s="732">
        <v>10732</v>
      </c>
      <c r="C74" s="796" t="s">
        <v>69</v>
      </c>
      <c r="D74" s="778" t="s">
        <v>1147</v>
      </c>
      <c r="E74" s="778" t="s">
        <v>1146</v>
      </c>
      <c r="F74" s="732" t="s">
        <v>1267</v>
      </c>
      <c r="G74" s="779">
        <v>2</v>
      </c>
      <c r="H74" s="826" t="s">
        <v>69</v>
      </c>
      <c r="I74" s="781" t="s">
        <v>1145</v>
      </c>
      <c r="J74" s="826" t="s">
        <v>69</v>
      </c>
      <c r="K74" s="796" t="s">
        <v>69</v>
      </c>
      <c r="L74" s="779"/>
      <c r="M74" s="728"/>
      <c r="N74" s="775"/>
      <c r="O74" s="775"/>
      <c r="P74" s="775"/>
      <c r="Q74" s="775"/>
      <c r="R74" s="775"/>
    </row>
    <row r="75" spans="1:18" s="776" customFormat="1" ht="50.1" customHeight="1" x14ac:dyDescent="0.2">
      <c r="A75" s="727">
        <v>2</v>
      </c>
      <c r="B75" s="732">
        <v>10732</v>
      </c>
      <c r="C75" s="796" t="s">
        <v>69</v>
      </c>
      <c r="D75" s="778" t="s">
        <v>1150</v>
      </c>
      <c r="E75" s="778" t="s">
        <v>1149</v>
      </c>
      <c r="F75" s="732" t="s">
        <v>1267</v>
      </c>
      <c r="G75" s="779">
        <v>2</v>
      </c>
      <c r="H75" s="826" t="s">
        <v>69</v>
      </c>
      <c r="I75" s="790" t="s">
        <v>1148</v>
      </c>
      <c r="J75" s="826" t="s">
        <v>69</v>
      </c>
      <c r="K75" s="796" t="s">
        <v>69</v>
      </c>
      <c r="L75" s="779"/>
      <c r="M75" s="728"/>
      <c r="N75" s="775"/>
      <c r="O75" s="775"/>
      <c r="P75" s="775"/>
      <c r="Q75" s="775"/>
      <c r="R75" s="775"/>
    </row>
    <row r="76" spans="1:18" s="776" customFormat="1" ht="20.100000000000001" customHeight="1" x14ac:dyDescent="0.2">
      <c r="A76" s="727"/>
      <c r="B76" s="732"/>
      <c r="C76" s="796"/>
      <c r="D76" s="778"/>
      <c r="E76" s="778"/>
      <c r="F76" s="732"/>
      <c r="G76" s="779"/>
      <c r="H76" s="780"/>
      <c r="I76" s="790"/>
      <c r="J76" s="849"/>
      <c r="K76" s="779"/>
      <c r="L76" s="779"/>
      <c r="M76" s="728"/>
      <c r="N76" s="775"/>
      <c r="O76" s="775"/>
      <c r="P76" s="775"/>
      <c r="Q76" s="775"/>
      <c r="R76" s="775"/>
    </row>
    <row r="77" spans="1:18" s="776" customFormat="1" ht="50.1" customHeight="1" x14ac:dyDescent="0.2">
      <c r="A77" s="727"/>
      <c r="B77" s="744">
        <v>10772</v>
      </c>
      <c r="C77" s="709" t="s">
        <v>1116</v>
      </c>
      <c r="D77" s="777"/>
      <c r="E77" s="778"/>
      <c r="F77" s="732"/>
      <c r="G77" s="783">
        <f>SUM(G78)</f>
        <v>2</v>
      </c>
      <c r="H77" s="783">
        <f>SUM(H78)</f>
        <v>0</v>
      </c>
      <c r="I77" s="790"/>
      <c r="J77" s="849"/>
      <c r="K77" s="779"/>
      <c r="L77" s="779"/>
      <c r="M77" s="728"/>
      <c r="N77" s="775"/>
      <c r="O77" s="775"/>
      <c r="P77" s="775"/>
      <c r="Q77" s="775"/>
      <c r="R77" s="775"/>
    </row>
    <row r="78" spans="1:18" s="776" customFormat="1" ht="50.1" customHeight="1" x14ac:dyDescent="0.2">
      <c r="A78" s="727">
        <v>1</v>
      </c>
      <c r="B78" s="732">
        <v>10772</v>
      </c>
      <c r="C78" s="796" t="s">
        <v>69</v>
      </c>
      <c r="D78" s="778" t="s">
        <v>1160</v>
      </c>
      <c r="E78" s="778" t="s">
        <v>1117</v>
      </c>
      <c r="F78" s="732" t="s">
        <v>1267</v>
      </c>
      <c r="G78" s="779">
        <v>2</v>
      </c>
      <c r="H78" s="826" t="s">
        <v>69</v>
      </c>
      <c r="I78" s="781" t="s">
        <v>1125</v>
      </c>
      <c r="J78" s="826" t="s">
        <v>69</v>
      </c>
      <c r="K78" s="796" t="s">
        <v>69</v>
      </c>
      <c r="L78" s="779"/>
      <c r="M78" s="728"/>
      <c r="N78" s="775"/>
      <c r="O78" s="775"/>
      <c r="P78" s="775"/>
      <c r="Q78" s="775"/>
      <c r="R78" s="775"/>
    </row>
    <row r="79" spans="1:18" s="776" customFormat="1" ht="20.100000000000001" customHeight="1" x14ac:dyDescent="0.2">
      <c r="A79" s="727"/>
      <c r="B79" s="732"/>
      <c r="C79" s="728"/>
      <c r="D79" s="777"/>
      <c r="E79" s="778"/>
      <c r="F79" s="732"/>
      <c r="G79" s="779"/>
      <c r="H79" s="780"/>
      <c r="I79" s="790"/>
      <c r="J79" s="849"/>
      <c r="K79" s="779"/>
      <c r="L79" s="779"/>
      <c r="M79" s="728"/>
      <c r="N79" s="775"/>
      <c r="O79" s="775"/>
      <c r="P79" s="775"/>
      <c r="Q79" s="775"/>
      <c r="R79" s="775"/>
    </row>
    <row r="80" spans="1:18" s="776" customFormat="1" ht="50.1" customHeight="1" x14ac:dyDescent="0.2">
      <c r="A80" s="743"/>
      <c r="B80" s="744">
        <v>10740</v>
      </c>
      <c r="C80" s="710" t="s">
        <v>1059</v>
      </c>
      <c r="D80" s="782"/>
      <c r="E80" s="782"/>
      <c r="F80" s="744"/>
      <c r="G80" s="789">
        <f>SUM(G81:G84)</f>
        <v>10</v>
      </c>
      <c r="H80" s="783">
        <f>SUM(H81:H84)</f>
        <v>0</v>
      </c>
      <c r="I80" s="785"/>
      <c r="J80" s="784"/>
      <c r="K80" s="783"/>
      <c r="L80" s="783"/>
      <c r="M80" s="744"/>
      <c r="N80" s="775"/>
      <c r="O80" s="775"/>
      <c r="P80" s="775"/>
      <c r="Q80" s="775"/>
      <c r="R80" s="775"/>
    </row>
    <row r="81" spans="1:18" s="776" customFormat="1" ht="50.1" customHeight="1" x14ac:dyDescent="0.2">
      <c r="A81" s="727">
        <v>1</v>
      </c>
      <c r="B81" s="732">
        <v>10740</v>
      </c>
      <c r="C81" s="796" t="s">
        <v>69</v>
      </c>
      <c r="D81" s="728" t="s">
        <v>374</v>
      </c>
      <c r="E81" s="728" t="s">
        <v>649</v>
      </c>
      <c r="F81" s="732" t="s">
        <v>1267</v>
      </c>
      <c r="G81" s="732">
        <v>4</v>
      </c>
      <c r="H81" s="826" t="s">
        <v>69</v>
      </c>
      <c r="I81" s="730" t="s">
        <v>376</v>
      </c>
      <c r="J81" s="826" t="s">
        <v>69</v>
      </c>
      <c r="K81" s="796" t="s">
        <v>69</v>
      </c>
      <c r="L81" s="796"/>
      <c r="M81" s="728"/>
      <c r="N81" s="775"/>
      <c r="O81" s="775"/>
      <c r="P81" s="775"/>
      <c r="Q81" s="775"/>
      <c r="R81" s="775"/>
    </row>
    <row r="82" spans="1:18" s="776" customFormat="1" ht="50.1" customHeight="1" x14ac:dyDescent="0.2">
      <c r="A82" s="727">
        <v>2</v>
      </c>
      <c r="B82" s="732">
        <v>10740</v>
      </c>
      <c r="C82" s="796" t="s">
        <v>69</v>
      </c>
      <c r="D82" s="728" t="s">
        <v>1170</v>
      </c>
      <c r="E82" s="728" t="s">
        <v>1132</v>
      </c>
      <c r="F82" s="732" t="s">
        <v>1267</v>
      </c>
      <c r="G82" s="732">
        <v>2</v>
      </c>
      <c r="H82" s="826" t="s">
        <v>69</v>
      </c>
      <c r="I82" s="730" t="s">
        <v>1169</v>
      </c>
      <c r="J82" s="826" t="s">
        <v>69</v>
      </c>
      <c r="K82" s="796" t="s">
        <v>69</v>
      </c>
      <c r="L82" s="796"/>
      <c r="M82" s="728"/>
      <c r="N82" s="775"/>
      <c r="O82" s="775"/>
      <c r="P82" s="775"/>
      <c r="Q82" s="775"/>
      <c r="R82" s="775"/>
    </row>
    <row r="83" spans="1:18" s="776" customFormat="1" ht="50.1" customHeight="1" x14ac:dyDescent="0.2">
      <c r="A83" s="727">
        <v>3</v>
      </c>
      <c r="B83" s="732">
        <v>10740</v>
      </c>
      <c r="C83" s="796" t="s">
        <v>69</v>
      </c>
      <c r="D83" s="728" t="s">
        <v>1174</v>
      </c>
      <c r="E83" s="728" t="s">
        <v>1132</v>
      </c>
      <c r="F83" s="732" t="s">
        <v>1267</v>
      </c>
      <c r="G83" s="732">
        <v>2</v>
      </c>
      <c r="H83" s="826" t="s">
        <v>69</v>
      </c>
      <c r="I83" s="884" t="s">
        <v>1173</v>
      </c>
      <c r="J83" s="826" t="s">
        <v>69</v>
      </c>
      <c r="K83" s="796" t="s">
        <v>69</v>
      </c>
      <c r="L83" s="796"/>
      <c r="M83" s="728"/>
      <c r="N83" s="775"/>
      <c r="O83" s="775"/>
      <c r="P83" s="775"/>
      <c r="Q83" s="775"/>
      <c r="R83" s="775"/>
    </row>
    <row r="84" spans="1:18" s="776" customFormat="1" ht="50.1" customHeight="1" x14ac:dyDescent="0.2">
      <c r="A84" s="727"/>
      <c r="B84" s="732"/>
      <c r="C84" s="796"/>
      <c r="D84" s="728" t="s">
        <v>717</v>
      </c>
      <c r="E84" s="728" t="s">
        <v>1132</v>
      </c>
      <c r="F84" s="732" t="s">
        <v>1267</v>
      </c>
      <c r="G84" s="732">
        <v>2</v>
      </c>
      <c r="H84" s="826" t="s">
        <v>69</v>
      </c>
      <c r="I84" s="730" t="s">
        <v>1184</v>
      </c>
      <c r="J84" s="826" t="s">
        <v>69</v>
      </c>
      <c r="K84" s="796" t="s">
        <v>69</v>
      </c>
      <c r="L84" s="796"/>
      <c r="M84" s="728"/>
      <c r="N84" s="775"/>
      <c r="O84" s="775"/>
      <c r="P84" s="775"/>
      <c r="Q84" s="775"/>
      <c r="R84" s="775"/>
    </row>
    <row r="85" spans="1:18" s="776" customFormat="1" ht="20.100000000000001" customHeight="1" x14ac:dyDescent="0.2">
      <c r="A85" s="727"/>
      <c r="B85" s="732"/>
      <c r="C85" s="732"/>
      <c r="D85" s="732"/>
      <c r="E85" s="732"/>
      <c r="F85" s="732"/>
      <c r="G85" s="732"/>
      <c r="H85" s="731"/>
      <c r="I85" s="730"/>
      <c r="J85" s="731"/>
      <c r="K85" s="732"/>
      <c r="L85" s="732"/>
      <c r="M85" s="732"/>
      <c r="N85" s="775"/>
      <c r="O85" s="775"/>
      <c r="P85" s="775"/>
      <c r="Q85" s="775"/>
      <c r="R85" s="775"/>
    </row>
    <row r="86" spans="1:18" s="776" customFormat="1" ht="50.1" customHeight="1" x14ac:dyDescent="0.2">
      <c r="A86" s="743"/>
      <c r="B86" s="744">
        <v>10761</v>
      </c>
      <c r="C86" s="710" t="s">
        <v>1060</v>
      </c>
      <c r="D86" s="782"/>
      <c r="E86" s="782"/>
      <c r="F86" s="744"/>
      <c r="G86" s="789">
        <f>SUM(G87:G90)</f>
        <v>33</v>
      </c>
      <c r="H86" s="784">
        <f>SUM(H87:H90)</f>
        <v>16550</v>
      </c>
      <c r="I86" s="785"/>
      <c r="J86" s="784"/>
      <c r="K86" s="783"/>
      <c r="L86" s="783"/>
      <c r="M86" s="744"/>
      <c r="N86" s="775"/>
      <c r="O86" s="775"/>
      <c r="P86" s="775"/>
      <c r="Q86" s="775"/>
      <c r="R86" s="775"/>
    </row>
    <row r="87" spans="1:18" s="776" customFormat="1" ht="50.1" customHeight="1" x14ac:dyDescent="0.2">
      <c r="A87" s="727">
        <v>1</v>
      </c>
      <c r="B87" s="732">
        <v>10761</v>
      </c>
      <c r="C87" s="777" t="s">
        <v>107</v>
      </c>
      <c r="D87" s="777" t="s">
        <v>108</v>
      </c>
      <c r="E87" s="778" t="s">
        <v>650</v>
      </c>
      <c r="F87" s="732" t="s">
        <v>1267</v>
      </c>
      <c r="G87" s="779">
        <v>2</v>
      </c>
      <c r="H87" s="780">
        <v>16550</v>
      </c>
      <c r="I87" s="781" t="s">
        <v>1015</v>
      </c>
      <c r="J87" s="849">
        <v>720</v>
      </c>
      <c r="K87" s="779" t="s">
        <v>111</v>
      </c>
      <c r="L87" s="779" t="s">
        <v>31</v>
      </c>
      <c r="M87" s="728"/>
      <c r="N87" s="775"/>
      <c r="O87" s="775"/>
      <c r="P87" s="775"/>
      <c r="Q87" s="775"/>
      <c r="R87" s="775"/>
    </row>
    <row r="88" spans="1:18" s="776" customFormat="1" ht="50.1" customHeight="1" x14ac:dyDescent="0.2">
      <c r="A88" s="727">
        <v>2</v>
      </c>
      <c r="B88" s="732">
        <v>10761</v>
      </c>
      <c r="C88" s="778" t="s">
        <v>392</v>
      </c>
      <c r="D88" s="778" t="s">
        <v>386</v>
      </c>
      <c r="E88" s="778" t="s">
        <v>651</v>
      </c>
      <c r="F88" s="732" t="s">
        <v>1267</v>
      </c>
      <c r="G88" s="779">
        <v>3</v>
      </c>
      <c r="H88" s="826" t="s">
        <v>69</v>
      </c>
      <c r="I88" s="781" t="s">
        <v>388</v>
      </c>
      <c r="J88" s="826" t="s">
        <v>69</v>
      </c>
      <c r="K88" s="796" t="s">
        <v>69</v>
      </c>
      <c r="L88" s="779">
        <v>2008</v>
      </c>
      <c r="M88" s="728"/>
      <c r="N88" s="775"/>
      <c r="O88" s="775"/>
      <c r="P88" s="775"/>
      <c r="Q88" s="775"/>
      <c r="R88" s="775"/>
    </row>
    <row r="89" spans="1:18" s="776" customFormat="1" ht="50.1" customHeight="1" x14ac:dyDescent="0.2">
      <c r="A89" s="727">
        <v>3</v>
      </c>
      <c r="B89" s="732">
        <v>10761</v>
      </c>
      <c r="C89" s="778" t="s">
        <v>391</v>
      </c>
      <c r="D89" s="778" t="s">
        <v>389</v>
      </c>
      <c r="E89" s="778" t="s">
        <v>652</v>
      </c>
      <c r="F89" s="732" t="s">
        <v>1267</v>
      </c>
      <c r="G89" s="779">
        <v>24</v>
      </c>
      <c r="H89" s="826" t="s">
        <v>69</v>
      </c>
      <c r="I89" s="781" t="s">
        <v>388</v>
      </c>
      <c r="J89" s="849">
        <v>120000</v>
      </c>
      <c r="K89" s="786" t="s">
        <v>111</v>
      </c>
      <c r="L89" s="779"/>
      <c r="M89" s="728"/>
      <c r="N89" s="775"/>
      <c r="O89" s="775"/>
      <c r="P89" s="775"/>
      <c r="Q89" s="775"/>
      <c r="R89" s="775"/>
    </row>
    <row r="90" spans="1:18" s="776" customFormat="1" ht="50.1" customHeight="1" x14ac:dyDescent="0.2">
      <c r="A90" s="727">
        <v>4</v>
      </c>
      <c r="B90" s="732">
        <v>10761</v>
      </c>
      <c r="C90" s="796" t="s">
        <v>69</v>
      </c>
      <c r="D90" s="778" t="s">
        <v>1197</v>
      </c>
      <c r="E90" s="778" t="s">
        <v>1196</v>
      </c>
      <c r="F90" s="732" t="s">
        <v>1267</v>
      </c>
      <c r="G90" s="779">
        <v>4</v>
      </c>
      <c r="H90" s="826" t="s">
        <v>69</v>
      </c>
      <c r="I90" s="781" t="s">
        <v>1195</v>
      </c>
      <c r="J90" s="849"/>
      <c r="K90" s="786"/>
      <c r="L90" s="779"/>
      <c r="M90" s="728"/>
      <c r="N90" s="775"/>
      <c r="O90" s="775"/>
      <c r="P90" s="775"/>
      <c r="Q90" s="775"/>
      <c r="R90" s="775"/>
    </row>
    <row r="91" spans="1:18" s="776" customFormat="1" ht="20.100000000000001" customHeight="1" x14ac:dyDescent="0.2">
      <c r="A91" s="727"/>
      <c r="B91" s="732"/>
      <c r="C91" s="732"/>
      <c r="D91" s="732"/>
      <c r="E91" s="732"/>
      <c r="F91" s="732"/>
      <c r="G91" s="732"/>
      <c r="H91" s="731"/>
      <c r="I91" s="730"/>
      <c r="J91" s="731"/>
      <c r="K91" s="732"/>
      <c r="L91" s="732"/>
      <c r="M91" s="732"/>
      <c r="N91" s="775"/>
      <c r="O91" s="775"/>
      <c r="P91" s="775"/>
      <c r="Q91" s="775"/>
      <c r="R91" s="775"/>
    </row>
    <row r="92" spans="1:18" s="776" customFormat="1" ht="50.1" customHeight="1" x14ac:dyDescent="0.2">
      <c r="A92" s="743"/>
      <c r="B92" s="744">
        <v>10771</v>
      </c>
      <c r="C92" s="745" t="s">
        <v>433</v>
      </c>
      <c r="D92" s="782"/>
      <c r="E92" s="782"/>
      <c r="F92" s="744"/>
      <c r="G92" s="789">
        <f>SUM(G93:G95)</f>
        <v>30</v>
      </c>
      <c r="H92" s="784">
        <f>SUM(H93:H95)</f>
        <v>50747</v>
      </c>
      <c r="I92" s="785"/>
      <c r="J92" s="784"/>
      <c r="K92" s="783"/>
      <c r="L92" s="783"/>
      <c r="M92" s="744"/>
      <c r="N92" s="775"/>
      <c r="O92" s="775"/>
      <c r="P92" s="775"/>
      <c r="Q92" s="775"/>
      <c r="R92" s="775"/>
    </row>
    <row r="93" spans="1:18" s="776" customFormat="1" ht="50.1" customHeight="1" x14ac:dyDescent="0.2">
      <c r="A93" s="727">
        <v>1</v>
      </c>
      <c r="B93" s="732">
        <v>10771</v>
      </c>
      <c r="C93" s="777" t="s">
        <v>86</v>
      </c>
      <c r="D93" s="777" t="s">
        <v>87</v>
      </c>
      <c r="E93" s="778" t="s">
        <v>653</v>
      </c>
      <c r="F93" s="732" t="s">
        <v>1267</v>
      </c>
      <c r="G93" s="779">
        <v>8</v>
      </c>
      <c r="H93" s="780">
        <v>15747</v>
      </c>
      <c r="I93" s="781" t="s">
        <v>601</v>
      </c>
      <c r="J93" s="849">
        <v>1750</v>
      </c>
      <c r="K93" s="779" t="s">
        <v>89</v>
      </c>
      <c r="L93" s="779" t="s">
        <v>59</v>
      </c>
      <c r="M93" s="728"/>
      <c r="N93" s="775"/>
      <c r="O93" s="775"/>
      <c r="P93" s="775"/>
      <c r="Q93" s="775"/>
      <c r="R93" s="775"/>
    </row>
    <row r="94" spans="1:18" s="776" customFormat="1" ht="50.1" customHeight="1" x14ac:dyDescent="0.2">
      <c r="A94" s="727">
        <v>2</v>
      </c>
      <c r="B94" s="732">
        <v>10771</v>
      </c>
      <c r="C94" s="778" t="s">
        <v>393</v>
      </c>
      <c r="D94" s="778" t="s">
        <v>394</v>
      </c>
      <c r="E94" s="778" t="s">
        <v>654</v>
      </c>
      <c r="F94" s="732" t="s">
        <v>1267</v>
      </c>
      <c r="G94" s="779">
        <v>20</v>
      </c>
      <c r="H94" s="826" t="s">
        <v>69</v>
      </c>
      <c r="I94" s="781" t="s">
        <v>408</v>
      </c>
      <c r="J94" s="849"/>
      <c r="K94" s="779"/>
      <c r="L94" s="779"/>
      <c r="M94" s="728"/>
      <c r="N94" s="775"/>
      <c r="O94" s="775"/>
      <c r="P94" s="775"/>
      <c r="Q94" s="775"/>
      <c r="R94" s="775"/>
    </row>
    <row r="95" spans="1:18" s="776" customFormat="1" ht="50.1" customHeight="1" x14ac:dyDescent="0.2">
      <c r="A95" s="727">
        <v>3</v>
      </c>
      <c r="B95" s="732">
        <v>10771</v>
      </c>
      <c r="C95" s="728" t="s">
        <v>115</v>
      </c>
      <c r="D95" s="778" t="s">
        <v>116</v>
      </c>
      <c r="E95" s="778" t="s">
        <v>655</v>
      </c>
      <c r="F95" s="732" t="s">
        <v>1267</v>
      </c>
      <c r="G95" s="779">
        <v>2</v>
      </c>
      <c r="H95" s="780">
        <v>35000</v>
      </c>
      <c r="I95" s="781" t="s">
        <v>600</v>
      </c>
      <c r="J95" s="849">
        <v>30000</v>
      </c>
      <c r="K95" s="786" t="s">
        <v>89</v>
      </c>
      <c r="L95" s="779">
        <v>2008</v>
      </c>
      <c r="M95" s="728" t="s">
        <v>888</v>
      </c>
      <c r="N95" s="775"/>
      <c r="O95" s="775"/>
      <c r="P95" s="775"/>
      <c r="Q95" s="775"/>
      <c r="R95" s="775"/>
    </row>
    <row r="96" spans="1:18" s="776" customFormat="1" ht="20.100000000000001" customHeight="1" x14ac:dyDescent="0.2">
      <c r="A96" s="727"/>
      <c r="B96" s="732"/>
      <c r="C96" s="732"/>
      <c r="D96" s="732"/>
      <c r="E96" s="732"/>
      <c r="F96" s="732"/>
      <c r="G96" s="732"/>
      <c r="H96" s="731"/>
      <c r="I96" s="730"/>
      <c r="J96" s="731"/>
      <c r="K96" s="732"/>
      <c r="L96" s="732"/>
      <c r="M96" s="732"/>
      <c r="N96" s="775"/>
      <c r="O96" s="775"/>
      <c r="P96" s="775"/>
      <c r="Q96" s="775"/>
      <c r="R96" s="775"/>
    </row>
    <row r="97" spans="1:18" s="776" customFormat="1" ht="50.1" customHeight="1" x14ac:dyDescent="0.2">
      <c r="A97" s="743"/>
      <c r="B97" s="744">
        <v>10794</v>
      </c>
      <c r="C97" s="710" t="s">
        <v>1061</v>
      </c>
      <c r="D97" s="782"/>
      <c r="E97" s="782"/>
      <c r="F97" s="744"/>
      <c r="G97" s="789">
        <f>SUM(G98:G149)</f>
        <v>21</v>
      </c>
      <c r="H97" s="784">
        <f>SUM(H98:H149)</f>
        <v>27655</v>
      </c>
      <c r="I97" s="785"/>
      <c r="J97" s="784"/>
      <c r="K97" s="783"/>
      <c r="L97" s="783"/>
      <c r="M97" s="744"/>
      <c r="N97" s="775"/>
      <c r="O97" s="775"/>
      <c r="P97" s="775"/>
      <c r="Q97" s="775"/>
      <c r="R97" s="775"/>
    </row>
    <row r="98" spans="1:18" s="776" customFormat="1" ht="50.1" customHeight="1" x14ac:dyDescent="0.2">
      <c r="A98" s="727">
        <v>1</v>
      </c>
      <c r="B98" s="732">
        <v>10794</v>
      </c>
      <c r="C98" s="777" t="s">
        <v>73</v>
      </c>
      <c r="D98" s="777" t="s">
        <v>74</v>
      </c>
      <c r="E98" s="778" t="s">
        <v>580</v>
      </c>
      <c r="F98" s="732" t="s">
        <v>1267</v>
      </c>
      <c r="G98" s="779">
        <v>8</v>
      </c>
      <c r="H98" s="780">
        <v>11405</v>
      </c>
      <c r="I98" s="781" t="s">
        <v>371</v>
      </c>
      <c r="J98" s="849">
        <v>3</v>
      </c>
      <c r="K98" s="786" t="s">
        <v>30</v>
      </c>
      <c r="L98" s="779" t="s">
        <v>59</v>
      </c>
      <c r="M98" s="728"/>
      <c r="N98" s="775"/>
      <c r="O98" s="775"/>
      <c r="P98" s="775"/>
      <c r="Q98" s="775"/>
      <c r="R98" s="775"/>
    </row>
    <row r="99" spans="1:18" s="776" customFormat="1" ht="50.1" customHeight="1" x14ac:dyDescent="0.2">
      <c r="A99" s="727">
        <v>2</v>
      </c>
      <c r="B99" s="732">
        <v>10794</v>
      </c>
      <c r="C99" s="777" t="s">
        <v>90</v>
      </c>
      <c r="D99" s="777" t="s">
        <v>91</v>
      </c>
      <c r="E99" s="778" t="s">
        <v>577</v>
      </c>
      <c r="F99" s="732" t="s">
        <v>1267</v>
      </c>
      <c r="G99" s="779">
        <v>6</v>
      </c>
      <c r="H99" s="780">
        <v>4750</v>
      </c>
      <c r="I99" s="781" t="s">
        <v>371</v>
      </c>
      <c r="J99" s="849">
        <v>6</v>
      </c>
      <c r="K99" s="779" t="s">
        <v>30</v>
      </c>
      <c r="L99" s="779" t="s">
        <v>50</v>
      </c>
      <c r="M99" s="728"/>
      <c r="N99" s="775"/>
      <c r="O99" s="775"/>
      <c r="P99" s="775"/>
      <c r="Q99" s="775"/>
      <c r="R99" s="775"/>
    </row>
    <row r="100" spans="1:18" s="776" customFormat="1" ht="61.5" customHeight="1" x14ac:dyDescent="0.2">
      <c r="A100" s="727">
        <v>3</v>
      </c>
      <c r="B100" s="732">
        <v>10794</v>
      </c>
      <c r="C100" s="796" t="s">
        <v>69</v>
      </c>
      <c r="D100" s="728" t="s">
        <v>372</v>
      </c>
      <c r="E100" s="728" t="s">
        <v>578</v>
      </c>
      <c r="F100" s="732" t="s">
        <v>1267</v>
      </c>
      <c r="G100" s="732">
        <v>3</v>
      </c>
      <c r="H100" s="736">
        <v>11500</v>
      </c>
      <c r="I100" s="730" t="s">
        <v>373</v>
      </c>
      <c r="J100" s="734">
        <v>8</v>
      </c>
      <c r="K100" s="732" t="s">
        <v>188</v>
      </c>
      <c r="L100" s="732"/>
      <c r="M100" s="728"/>
      <c r="N100" s="775"/>
      <c r="O100" s="775"/>
      <c r="P100" s="775"/>
      <c r="Q100" s="775"/>
      <c r="R100" s="775"/>
    </row>
    <row r="101" spans="1:18" s="776" customFormat="1" ht="50.1" customHeight="1" x14ac:dyDescent="0.2">
      <c r="A101" s="727">
        <v>4</v>
      </c>
      <c r="B101" s="732">
        <v>10794</v>
      </c>
      <c r="C101" s="730" t="s">
        <v>710</v>
      </c>
      <c r="D101" s="730" t="s">
        <v>676</v>
      </c>
      <c r="E101" s="730" t="s">
        <v>572</v>
      </c>
      <c r="F101" s="732" t="s">
        <v>1267</v>
      </c>
      <c r="G101" s="732"/>
      <c r="H101" s="826" t="s">
        <v>69</v>
      </c>
      <c r="I101" s="730" t="s">
        <v>1242</v>
      </c>
      <c r="J101" s="826" t="s">
        <v>69</v>
      </c>
      <c r="K101" s="796" t="s">
        <v>69</v>
      </c>
      <c r="L101" s="732"/>
      <c r="M101" s="730" t="s">
        <v>569</v>
      </c>
      <c r="N101" s="775"/>
      <c r="O101" s="775"/>
      <c r="P101" s="775"/>
      <c r="Q101" s="775"/>
      <c r="R101" s="775"/>
    </row>
    <row r="102" spans="1:18" s="776" customFormat="1" ht="50.1" customHeight="1" x14ac:dyDescent="0.2">
      <c r="A102" s="727">
        <v>5</v>
      </c>
      <c r="B102" s="732">
        <v>10794</v>
      </c>
      <c r="C102" s="796" t="s">
        <v>69</v>
      </c>
      <c r="D102" s="730" t="s">
        <v>677</v>
      </c>
      <c r="E102" s="730" t="s">
        <v>574</v>
      </c>
      <c r="F102" s="732" t="s">
        <v>1267</v>
      </c>
      <c r="G102" s="732"/>
      <c r="H102" s="826" t="s">
        <v>69</v>
      </c>
      <c r="I102" s="730" t="s">
        <v>570</v>
      </c>
      <c r="J102" s="826" t="s">
        <v>69</v>
      </c>
      <c r="K102" s="796" t="s">
        <v>69</v>
      </c>
      <c r="L102" s="732"/>
      <c r="M102" s="732"/>
      <c r="N102" s="775"/>
      <c r="O102" s="775"/>
      <c r="P102" s="775"/>
      <c r="Q102" s="775"/>
      <c r="R102" s="775"/>
    </row>
    <row r="103" spans="1:18" s="776" customFormat="1" ht="50.1" customHeight="1" x14ac:dyDescent="0.2">
      <c r="A103" s="727">
        <v>6</v>
      </c>
      <c r="B103" s="732">
        <v>10794</v>
      </c>
      <c r="C103" s="796" t="s">
        <v>69</v>
      </c>
      <c r="D103" s="730" t="s">
        <v>678</v>
      </c>
      <c r="E103" s="730" t="s">
        <v>575</v>
      </c>
      <c r="F103" s="732" t="s">
        <v>1267</v>
      </c>
      <c r="G103" s="732"/>
      <c r="H103" s="826" t="s">
        <v>69</v>
      </c>
      <c r="I103" s="730" t="s">
        <v>571</v>
      </c>
      <c r="J103" s="826" t="s">
        <v>69</v>
      </c>
      <c r="K103" s="796" t="s">
        <v>69</v>
      </c>
      <c r="L103" s="732"/>
      <c r="M103" s="732"/>
      <c r="N103" s="775"/>
      <c r="O103" s="775"/>
      <c r="P103" s="775"/>
      <c r="Q103" s="775"/>
      <c r="R103" s="775"/>
    </row>
    <row r="104" spans="1:18" s="776" customFormat="1" ht="50.1" customHeight="1" x14ac:dyDescent="0.2">
      <c r="A104" s="727">
        <v>7</v>
      </c>
      <c r="B104" s="732">
        <v>10794</v>
      </c>
      <c r="C104" s="796" t="s">
        <v>69</v>
      </c>
      <c r="D104" s="730" t="s">
        <v>679</v>
      </c>
      <c r="E104" s="730" t="s">
        <v>573</v>
      </c>
      <c r="F104" s="732" t="s">
        <v>1267</v>
      </c>
      <c r="G104" s="732"/>
      <c r="H104" s="826" t="s">
        <v>69</v>
      </c>
      <c r="I104" s="730" t="s">
        <v>579</v>
      </c>
      <c r="J104" s="826" t="s">
        <v>69</v>
      </c>
      <c r="K104" s="796" t="s">
        <v>69</v>
      </c>
      <c r="L104" s="732"/>
      <c r="M104" s="732"/>
      <c r="N104" s="775"/>
      <c r="O104" s="775"/>
      <c r="P104" s="775"/>
      <c r="Q104" s="775"/>
      <c r="R104" s="775"/>
    </row>
    <row r="105" spans="1:18" s="776" customFormat="1" ht="50.1" customHeight="1" x14ac:dyDescent="0.2">
      <c r="A105" s="727">
        <v>8</v>
      </c>
      <c r="B105" s="732">
        <v>10794</v>
      </c>
      <c r="C105" s="730" t="s">
        <v>463</v>
      </c>
      <c r="D105" s="730" t="s">
        <v>464</v>
      </c>
      <c r="E105" s="2100" t="s">
        <v>581</v>
      </c>
      <c r="F105" s="732" t="s">
        <v>1269</v>
      </c>
      <c r="G105" s="732"/>
      <c r="H105" s="826" t="s">
        <v>69</v>
      </c>
      <c r="I105" s="730" t="s">
        <v>588</v>
      </c>
      <c r="J105" s="826" t="s">
        <v>69</v>
      </c>
      <c r="K105" s="796" t="s">
        <v>69</v>
      </c>
      <c r="L105" s="732"/>
      <c r="M105" s="775" t="s">
        <v>582</v>
      </c>
      <c r="N105" s="775"/>
      <c r="O105" s="775"/>
      <c r="P105" s="775"/>
      <c r="Q105" s="775"/>
      <c r="R105" s="775"/>
    </row>
    <row r="106" spans="1:18" s="776" customFormat="1" ht="50.1" customHeight="1" x14ac:dyDescent="0.2">
      <c r="A106" s="727"/>
      <c r="B106" s="732"/>
      <c r="C106" s="730"/>
      <c r="D106" s="730"/>
      <c r="E106" s="2101"/>
      <c r="F106" s="732"/>
      <c r="G106" s="732"/>
      <c r="H106" s="731"/>
      <c r="I106" s="730" t="s">
        <v>589</v>
      </c>
      <c r="J106" s="826" t="s">
        <v>69</v>
      </c>
      <c r="K106" s="796" t="s">
        <v>69</v>
      </c>
      <c r="L106" s="732"/>
      <c r="M106" s="775"/>
    </row>
    <row r="107" spans="1:18" s="776" customFormat="1" ht="50.1" customHeight="1" x14ac:dyDescent="0.2">
      <c r="A107" s="727">
        <v>9</v>
      </c>
      <c r="B107" s="732">
        <v>10794</v>
      </c>
      <c r="C107" s="730" t="s">
        <v>680</v>
      </c>
      <c r="D107" s="730" t="s">
        <v>680</v>
      </c>
      <c r="E107" s="730" t="s">
        <v>584</v>
      </c>
      <c r="F107" s="732" t="s">
        <v>1269</v>
      </c>
      <c r="G107" s="732"/>
      <c r="H107" s="826" t="s">
        <v>69</v>
      </c>
      <c r="I107" s="758" t="s">
        <v>583</v>
      </c>
      <c r="J107" s="826" t="s">
        <v>69</v>
      </c>
      <c r="K107" s="796" t="s">
        <v>69</v>
      </c>
      <c r="L107" s="732"/>
      <c r="M107" s="732"/>
    </row>
    <row r="108" spans="1:18" s="776" customFormat="1" ht="50.1" customHeight="1" x14ac:dyDescent="0.2">
      <c r="A108" s="727"/>
      <c r="B108" s="732"/>
      <c r="C108" s="730"/>
      <c r="D108" s="730"/>
      <c r="E108" s="730"/>
      <c r="F108" s="732"/>
      <c r="G108" s="732"/>
      <c r="H108" s="731"/>
      <c r="I108" s="758" t="s">
        <v>585</v>
      </c>
      <c r="J108" s="826" t="s">
        <v>69</v>
      </c>
      <c r="K108" s="796" t="s">
        <v>69</v>
      </c>
      <c r="L108" s="732"/>
      <c r="M108" s="732"/>
    </row>
    <row r="109" spans="1:18" s="776" customFormat="1" ht="50.1" customHeight="1" x14ac:dyDescent="0.2">
      <c r="A109" s="727"/>
      <c r="B109" s="732"/>
      <c r="C109" s="730"/>
      <c r="D109" s="730"/>
      <c r="E109" s="730"/>
      <c r="F109" s="732"/>
      <c r="G109" s="732"/>
      <c r="H109" s="731"/>
      <c r="I109" s="758" t="s">
        <v>586</v>
      </c>
      <c r="J109" s="826" t="s">
        <v>69</v>
      </c>
      <c r="K109" s="796" t="s">
        <v>69</v>
      </c>
      <c r="L109" s="732"/>
      <c r="M109" s="732"/>
    </row>
    <row r="110" spans="1:18" s="776" customFormat="1" ht="50.1" customHeight="1" x14ac:dyDescent="0.2">
      <c r="A110" s="727"/>
      <c r="B110" s="732"/>
      <c r="C110" s="730"/>
      <c r="D110" s="730"/>
      <c r="E110" s="730"/>
      <c r="F110" s="732"/>
      <c r="G110" s="732"/>
      <c r="H110" s="731"/>
      <c r="I110" s="758" t="s">
        <v>587</v>
      </c>
      <c r="J110" s="826" t="s">
        <v>69</v>
      </c>
      <c r="K110" s="796" t="s">
        <v>69</v>
      </c>
      <c r="L110" s="732"/>
      <c r="M110" s="732"/>
    </row>
    <row r="111" spans="1:18" s="776" customFormat="1" ht="50.1" customHeight="1" x14ac:dyDescent="0.2">
      <c r="A111" s="727">
        <v>10</v>
      </c>
      <c r="B111" s="732">
        <v>10794</v>
      </c>
      <c r="C111" s="730" t="s">
        <v>698</v>
      </c>
      <c r="D111" s="730" t="s">
        <v>681</v>
      </c>
      <c r="E111" s="730" t="s">
        <v>666</v>
      </c>
      <c r="F111" s="732" t="s">
        <v>1267</v>
      </c>
      <c r="G111" s="732"/>
      <c r="H111" s="826" t="s">
        <v>69</v>
      </c>
      <c r="I111" s="730" t="s">
        <v>656</v>
      </c>
      <c r="J111" s="826" t="s">
        <v>69</v>
      </c>
      <c r="K111" s="796" t="s">
        <v>69</v>
      </c>
      <c r="L111" s="732"/>
      <c r="M111" s="730" t="s">
        <v>657</v>
      </c>
    </row>
    <row r="112" spans="1:18" s="776" customFormat="1" ht="50.1" customHeight="1" x14ac:dyDescent="0.2">
      <c r="A112" s="727"/>
      <c r="B112" s="732"/>
      <c r="C112" s="730"/>
      <c r="D112" s="730"/>
      <c r="E112" s="730"/>
      <c r="F112" s="732"/>
      <c r="G112" s="732"/>
      <c r="H112" s="731"/>
      <c r="I112" s="730" t="s">
        <v>658</v>
      </c>
      <c r="J112" s="826" t="s">
        <v>69</v>
      </c>
      <c r="K112" s="796" t="s">
        <v>69</v>
      </c>
      <c r="L112" s="732"/>
      <c r="M112" s="776" t="s">
        <v>659</v>
      </c>
    </row>
    <row r="113" spans="1:18" s="776" customFormat="1" ht="50.1" customHeight="1" x14ac:dyDescent="0.2">
      <c r="A113" s="727">
        <v>11</v>
      </c>
      <c r="B113" s="732">
        <v>10794</v>
      </c>
      <c r="C113" s="730" t="s">
        <v>698</v>
      </c>
      <c r="D113" s="730" t="s">
        <v>682</v>
      </c>
      <c r="E113" s="730" t="s">
        <v>667</v>
      </c>
      <c r="F113" s="732" t="s">
        <v>1269</v>
      </c>
      <c r="G113" s="732"/>
      <c r="H113" s="826" t="s">
        <v>69</v>
      </c>
      <c r="I113" s="730" t="s">
        <v>660</v>
      </c>
      <c r="J113" s="826" t="s">
        <v>69</v>
      </c>
      <c r="K113" s="796" t="s">
        <v>69</v>
      </c>
      <c r="L113" s="732"/>
      <c r="M113" s="776" t="s">
        <v>661</v>
      </c>
    </row>
    <row r="114" spans="1:18" s="776" customFormat="1" ht="50.1" customHeight="1" x14ac:dyDescent="0.2">
      <c r="A114" s="727"/>
      <c r="B114" s="732"/>
      <c r="C114" s="730"/>
      <c r="D114" s="730"/>
      <c r="E114" s="730"/>
      <c r="F114" s="732"/>
      <c r="G114" s="732"/>
      <c r="H114" s="731"/>
      <c r="I114" s="730" t="s">
        <v>662</v>
      </c>
      <c r="J114" s="826" t="s">
        <v>69</v>
      </c>
      <c r="K114" s="796" t="s">
        <v>69</v>
      </c>
      <c r="L114" s="732"/>
      <c r="M114" s="776" t="s">
        <v>663</v>
      </c>
    </row>
    <row r="115" spans="1:18" s="776" customFormat="1" ht="50.1" customHeight="1" x14ac:dyDescent="0.2">
      <c r="A115" s="727">
        <v>12</v>
      </c>
      <c r="B115" s="732">
        <v>10794</v>
      </c>
      <c r="C115" s="796" t="s">
        <v>69</v>
      </c>
      <c r="D115" s="730" t="s">
        <v>683</v>
      </c>
      <c r="E115" s="730" t="s">
        <v>668</v>
      </c>
      <c r="F115" s="732" t="s">
        <v>1267</v>
      </c>
      <c r="G115" s="732"/>
      <c r="H115" s="826" t="s">
        <v>69</v>
      </c>
      <c r="I115" s="730" t="s">
        <v>664</v>
      </c>
      <c r="J115" s="826" t="s">
        <v>69</v>
      </c>
      <c r="K115" s="796" t="s">
        <v>69</v>
      </c>
      <c r="L115" s="732"/>
      <c r="M115" s="732"/>
    </row>
    <row r="116" spans="1:18" s="776" customFormat="1" ht="50.1" customHeight="1" x14ac:dyDescent="0.2">
      <c r="A116" s="727">
        <v>13</v>
      </c>
      <c r="B116" s="732">
        <v>10794</v>
      </c>
      <c r="C116" s="796" t="s">
        <v>69</v>
      </c>
      <c r="D116" s="730" t="s">
        <v>684</v>
      </c>
      <c r="E116" s="730" t="s">
        <v>669</v>
      </c>
      <c r="F116" s="732" t="s">
        <v>1267</v>
      </c>
      <c r="G116" s="732"/>
      <c r="H116" s="826" t="s">
        <v>69</v>
      </c>
      <c r="I116" s="730" t="s">
        <v>665</v>
      </c>
      <c r="J116" s="826" t="s">
        <v>69</v>
      </c>
      <c r="K116" s="796" t="s">
        <v>69</v>
      </c>
      <c r="L116" s="732"/>
      <c r="M116" s="732"/>
    </row>
    <row r="117" spans="1:18" s="776" customFormat="1" ht="50.1" customHeight="1" x14ac:dyDescent="0.2">
      <c r="A117" s="727">
        <v>14</v>
      </c>
      <c r="B117" s="732">
        <v>10794</v>
      </c>
      <c r="C117" s="796" t="s">
        <v>69</v>
      </c>
      <c r="D117" s="737" t="s">
        <v>687</v>
      </c>
      <c r="E117" s="737" t="s">
        <v>685</v>
      </c>
      <c r="F117" s="738" t="s">
        <v>1267</v>
      </c>
      <c r="G117" s="738"/>
      <c r="H117" s="826" t="s">
        <v>69</v>
      </c>
      <c r="I117" s="758" t="s">
        <v>686</v>
      </c>
      <c r="J117" s="826" t="s">
        <v>69</v>
      </c>
      <c r="K117" s="796" t="s">
        <v>69</v>
      </c>
      <c r="L117" s="759"/>
      <c r="M117" s="732"/>
    </row>
    <row r="118" spans="1:18" s="776" customFormat="1" ht="50.1" customHeight="1" x14ac:dyDescent="0.2">
      <c r="A118" s="727">
        <v>15</v>
      </c>
      <c r="B118" s="732">
        <v>10794</v>
      </c>
      <c r="C118" s="737" t="s">
        <v>699</v>
      </c>
      <c r="D118" s="737" t="s">
        <v>703</v>
      </c>
      <c r="E118" s="737" t="s">
        <v>691</v>
      </c>
      <c r="F118" s="738" t="s">
        <v>1267</v>
      </c>
      <c r="G118" s="738"/>
      <c r="H118" s="826" t="s">
        <v>69</v>
      </c>
      <c r="I118" s="758" t="s">
        <v>688</v>
      </c>
      <c r="J118" s="826" t="s">
        <v>69</v>
      </c>
      <c r="K118" s="796" t="s">
        <v>69</v>
      </c>
      <c r="L118" s="732"/>
      <c r="M118" s="732"/>
    </row>
    <row r="119" spans="1:18" s="776" customFormat="1" ht="50.1" customHeight="1" x14ac:dyDescent="0.2">
      <c r="A119" s="727"/>
      <c r="B119" s="732"/>
      <c r="C119" s="890"/>
      <c r="D119" s="890"/>
      <c r="E119" s="890"/>
      <c r="F119" s="891"/>
      <c r="G119" s="891"/>
      <c r="H119" s="802"/>
      <c r="I119" s="892" t="s">
        <v>689</v>
      </c>
      <c r="J119" s="826" t="s">
        <v>69</v>
      </c>
      <c r="K119" s="796" t="s">
        <v>69</v>
      </c>
      <c r="L119" s="732"/>
      <c r="M119" s="732"/>
    </row>
    <row r="120" spans="1:18" s="776" customFormat="1" ht="50.1" customHeight="1" x14ac:dyDescent="0.2">
      <c r="A120" s="727"/>
      <c r="B120" s="732"/>
      <c r="C120" s="737"/>
      <c r="D120" s="737"/>
      <c r="E120" s="737"/>
      <c r="F120" s="738"/>
      <c r="G120" s="738"/>
      <c r="H120" s="731"/>
      <c r="I120" s="758" t="s">
        <v>690</v>
      </c>
      <c r="J120" s="826" t="s">
        <v>69</v>
      </c>
      <c r="K120" s="796" t="s">
        <v>69</v>
      </c>
      <c r="L120" s="732"/>
      <c r="M120" s="732"/>
      <c r="N120" s="775"/>
      <c r="O120" s="775"/>
      <c r="P120" s="775"/>
      <c r="Q120" s="775"/>
      <c r="R120" s="775"/>
    </row>
    <row r="121" spans="1:18" s="776" customFormat="1" ht="50.1" customHeight="1" x14ac:dyDescent="0.2">
      <c r="A121" s="727">
        <v>16</v>
      </c>
      <c r="B121" s="732">
        <v>10794</v>
      </c>
      <c r="C121" s="730" t="s">
        <v>700</v>
      </c>
      <c r="D121" s="730" t="s">
        <v>702</v>
      </c>
      <c r="E121" s="730" t="s">
        <v>694</v>
      </c>
      <c r="F121" s="732" t="s">
        <v>1267</v>
      </c>
      <c r="G121" s="732"/>
      <c r="H121" s="826" t="s">
        <v>69</v>
      </c>
      <c r="I121" s="730" t="s">
        <v>692</v>
      </c>
      <c r="J121" s="826" t="s">
        <v>69</v>
      </c>
      <c r="K121" s="796" t="s">
        <v>69</v>
      </c>
      <c r="L121" s="732"/>
      <c r="M121" s="732"/>
      <c r="N121" s="775"/>
      <c r="O121" s="775"/>
      <c r="P121" s="775"/>
      <c r="Q121" s="775"/>
      <c r="R121" s="775"/>
    </row>
    <row r="122" spans="1:18" s="776" customFormat="1" ht="50.1" customHeight="1" x14ac:dyDescent="0.2">
      <c r="A122" s="727"/>
      <c r="B122" s="732"/>
      <c r="C122" s="730"/>
      <c r="D122" s="730"/>
      <c r="E122" s="730"/>
      <c r="F122" s="732"/>
      <c r="G122" s="732"/>
      <c r="H122" s="731"/>
      <c r="I122" s="730" t="s">
        <v>693</v>
      </c>
      <c r="J122" s="826" t="s">
        <v>69</v>
      </c>
      <c r="K122" s="796" t="s">
        <v>69</v>
      </c>
      <c r="L122" s="732"/>
      <c r="M122" s="732"/>
      <c r="N122" s="775"/>
      <c r="O122" s="775"/>
      <c r="P122" s="775"/>
      <c r="Q122" s="775"/>
      <c r="R122" s="775"/>
    </row>
    <row r="123" spans="1:18" s="776" customFormat="1" ht="50.1" customHeight="1" x14ac:dyDescent="0.2">
      <c r="A123" s="727">
        <v>17</v>
      </c>
      <c r="B123" s="732">
        <v>10794</v>
      </c>
      <c r="C123" s="730" t="s">
        <v>701</v>
      </c>
      <c r="D123" s="730" t="s">
        <v>701</v>
      </c>
      <c r="E123" s="730" t="s">
        <v>697</v>
      </c>
      <c r="F123" s="732" t="s">
        <v>1267</v>
      </c>
      <c r="G123" s="732"/>
      <c r="H123" s="826" t="s">
        <v>69</v>
      </c>
      <c r="I123" s="730" t="s">
        <v>695</v>
      </c>
      <c r="J123" s="826" t="s">
        <v>69</v>
      </c>
      <c r="K123" s="796" t="s">
        <v>69</v>
      </c>
      <c r="L123" s="732"/>
      <c r="M123" s="732"/>
      <c r="N123" s="775"/>
      <c r="O123" s="775"/>
      <c r="P123" s="775"/>
      <c r="Q123" s="775"/>
      <c r="R123" s="775"/>
    </row>
    <row r="124" spans="1:18" s="776" customFormat="1" ht="50.1" customHeight="1" x14ac:dyDescent="0.2">
      <c r="A124" s="727"/>
      <c r="B124" s="732"/>
      <c r="C124" s="730"/>
      <c r="D124" s="730"/>
      <c r="E124" s="730"/>
      <c r="F124" s="732"/>
      <c r="G124" s="732"/>
      <c r="H124" s="731"/>
      <c r="I124" s="730" t="s">
        <v>696</v>
      </c>
      <c r="J124" s="826" t="s">
        <v>69</v>
      </c>
      <c r="K124" s="796" t="s">
        <v>69</v>
      </c>
      <c r="L124" s="732"/>
      <c r="M124" s="732"/>
      <c r="N124" s="775"/>
      <c r="O124" s="775"/>
      <c r="P124" s="775"/>
      <c r="Q124" s="775"/>
      <c r="R124" s="775"/>
    </row>
    <row r="125" spans="1:18" s="776" customFormat="1" ht="50.1" customHeight="1" x14ac:dyDescent="0.2">
      <c r="A125" s="727">
        <v>18</v>
      </c>
      <c r="B125" s="732">
        <v>10794</v>
      </c>
      <c r="C125" s="730" t="s">
        <v>1270</v>
      </c>
      <c r="D125" s="730" t="s">
        <v>709</v>
      </c>
      <c r="E125" s="730" t="s">
        <v>704</v>
      </c>
      <c r="F125" s="732" t="s">
        <v>1267</v>
      </c>
      <c r="G125" s="732"/>
      <c r="H125" s="826" t="s">
        <v>69</v>
      </c>
      <c r="I125" s="730" t="s">
        <v>705</v>
      </c>
      <c r="J125" s="826" t="s">
        <v>69</v>
      </c>
      <c r="K125" s="796" t="s">
        <v>69</v>
      </c>
      <c r="L125" s="732"/>
      <c r="M125" s="732"/>
      <c r="N125" s="775"/>
      <c r="O125" s="775"/>
      <c r="P125" s="775"/>
      <c r="Q125" s="775"/>
      <c r="R125" s="775"/>
    </row>
    <row r="126" spans="1:18" s="776" customFormat="1" ht="50.1" customHeight="1" x14ac:dyDescent="0.2">
      <c r="A126" s="727"/>
      <c r="B126" s="732"/>
      <c r="C126" s="730"/>
      <c r="D126" s="730"/>
      <c r="E126" s="730"/>
      <c r="F126" s="732"/>
      <c r="G126" s="732"/>
      <c r="H126" s="731"/>
      <c r="I126" s="730" t="s">
        <v>706</v>
      </c>
      <c r="J126" s="826" t="s">
        <v>69</v>
      </c>
      <c r="K126" s="796" t="s">
        <v>69</v>
      </c>
      <c r="L126" s="732"/>
      <c r="M126" s="732"/>
      <c r="N126" s="775"/>
      <c r="O126" s="775"/>
      <c r="P126" s="775"/>
      <c r="Q126" s="775"/>
      <c r="R126" s="775"/>
    </row>
    <row r="127" spans="1:18" s="776" customFormat="1" ht="50.1" customHeight="1" x14ac:dyDescent="0.2">
      <c r="A127" s="727"/>
      <c r="B127" s="732"/>
      <c r="C127" s="730"/>
      <c r="D127" s="730"/>
      <c r="E127" s="730"/>
      <c r="F127" s="732"/>
      <c r="G127" s="732"/>
      <c r="H127" s="731"/>
      <c r="I127" s="730" t="s">
        <v>707</v>
      </c>
      <c r="J127" s="826" t="s">
        <v>69</v>
      </c>
      <c r="K127" s="796" t="s">
        <v>69</v>
      </c>
      <c r="L127" s="732"/>
      <c r="M127" s="732"/>
      <c r="N127" s="775"/>
      <c r="O127" s="775"/>
      <c r="P127" s="775"/>
      <c r="Q127" s="775"/>
      <c r="R127" s="775"/>
    </row>
    <row r="128" spans="1:18" s="776" customFormat="1" ht="50.1" customHeight="1" x14ac:dyDescent="0.2">
      <c r="A128" s="727"/>
      <c r="B128" s="732"/>
      <c r="C128" s="730"/>
      <c r="D128" s="730"/>
      <c r="E128" s="730"/>
      <c r="F128" s="732"/>
      <c r="G128" s="732"/>
      <c r="H128" s="731"/>
      <c r="I128" s="730" t="s">
        <v>708</v>
      </c>
      <c r="J128" s="826" t="s">
        <v>69</v>
      </c>
      <c r="K128" s="796" t="s">
        <v>69</v>
      </c>
      <c r="L128" s="732"/>
      <c r="M128" s="732"/>
      <c r="N128" s="775"/>
      <c r="O128" s="775"/>
      <c r="P128" s="775"/>
      <c r="Q128" s="775"/>
      <c r="R128" s="775"/>
    </row>
    <row r="129" spans="1:18" s="776" customFormat="1" ht="50.1" customHeight="1" x14ac:dyDescent="0.2">
      <c r="A129" s="727">
        <v>19</v>
      </c>
      <c r="B129" s="732">
        <v>10794</v>
      </c>
      <c r="C129" s="890" t="s">
        <v>807</v>
      </c>
      <c r="D129" s="890" t="s">
        <v>716</v>
      </c>
      <c r="E129" s="893" t="s">
        <v>714</v>
      </c>
      <c r="F129" s="891" t="s">
        <v>1267</v>
      </c>
      <c r="G129" s="891">
        <v>2</v>
      </c>
      <c r="H129" s="826" t="s">
        <v>69</v>
      </c>
      <c r="I129" s="892" t="s">
        <v>715</v>
      </c>
      <c r="J129" s="826" t="s">
        <v>69</v>
      </c>
      <c r="K129" s="796" t="s">
        <v>69</v>
      </c>
      <c r="L129" s="732"/>
      <c r="M129" s="732"/>
      <c r="N129" s="775"/>
      <c r="O129" s="775"/>
      <c r="P129" s="775"/>
      <c r="Q129" s="775"/>
      <c r="R129" s="775"/>
    </row>
    <row r="130" spans="1:18" s="776" customFormat="1" ht="50.1" customHeight="1" x14ac:dyDescent="0.2">
      <c r="A130" s="727">
        <v>20</v>
      </c>
      <c r="B130" s="732">
        <v>10794</v>
      </c>
      <c r="C130" s="796" t="s">
        <v>69</v>
      </c>
      <c r="D130" s="730" t="s">
        <v>717</v>
      </c>
      <c r="E130" s="730"/>
      <c r="F130" s="732"/>
      <c r="G130" s="732"/>
      <c r="H130" s="731"/>
      <c r="I130" s="730" t="s">
        <v>718</v>
      </c>
      <c r="J130" s="826" t="s">
        <v>69</v>
      </c>
      <c r="K130" s="796" t="s">
        <v>69</v>
      </c>
      <c r="L130" s="732"/>
      <c r="M130" s="732"/>
      <c r="N130" s="775"/>
      <c r="O130" s="775"/>
      <c r="P130" s="775"/>
      <c r="Q130" s="775"/>
      <c r="R130" s="775"/>
    </row>
    <row r="131" spans="1:18" s="776" customFormat="1" ht="50.1" customHeight="1" x14ac:dyDescent="0.2">
      <c r="A131" s="727">
        <v>21</v>
      </c>
      <c r="B131" s="732">
        <v>10794</v>
      </c>
      <c r="C131" s="796" t="s">
        <v>69</v>
      </c>
      <c r="D131" s="730" t="s">
        <v>721</v>
      </c>
      <c r="E131" s="730" t="s">
        <v>719</v>
      </c>
      <c r="F131" s="732" t="s">
        <v>1267</v>
      </c>
      <c r="G131" s="732"/>
      <c r="H131" s="826" t="s">
        <v>69</v>
      </c>
      <c r="I131" s="730" t="s">
        <v>720</v>
      </c>
      <c r="J131" s="826" t="s">
        <v>69</v>
      </c>
      <c r="K131" s="796" t="s">
        <v>69</v>
      </c>
      <c r="L131" s="732"/>
      <c r="M131" s="732"/>
      <c r="N131" s="775"/>
      <c r="O131" s="775"/>
      <c r="P131" s="775"/>
      <c r="Q131" s="775"/>
      <c r="R131" s="775"/>
    </row>
    <row r="132" spans="1:18" s="776" customFormat="1" ht="50.1" customHeight="1" x14ac:dyDescent="0.2">
      <c r="A132" s="727">
        <v>22</v>
      </c>
      <c r="B132" s="732">
        <v>10794</v>
      </c>
      <c r="C132" s="796" t="s">
        <v>69</v>
      </c>
      <c r="D132" s="737" t="s">
        <v>724</v>
      </c>
      <c r="E132" s="737" t="s">
        <v>722</v>
      </c>
      <c r="F132" s="738" t="s">
        <v>1267</v>
      </c>
      <c r="G132" s="732"/>
      <c r="H132" s="826" t="s">
        <v>69</v>
      </c>
      <c r="I132" s="730" t="s">
        <v>723</v>
      </c>
      <c r="J132" s="826" t="s">
        <v>69</v>
      </c>
      <c r="K132" s="796" t="s">
        <v>69</v>
      </c>
      <c r="L132" s="732"/>
      <c r="M132" s="732"/>
      <c r="N132" s="775"/>
      <c r="O132" s="775"/>
      <c r="P132" s="775"/>
      <c r="Q132" s="775"/>
      <c r="R132" s="775"/>
    </row>
    <row r="133" spans="1:18" s="776" customFormat="1" ht="50.1" customHeight="1" x14ac:dyDescent="0.2">
      <c r="A133" s="727">
        <v>23</v>
      </c>
      <c r="B133" s="732">
        <v>10794</v>
      </c>
      <c r="C133" s="730" t="s">
        <v>728</v>
      </c>
      <c r="D133" s="730" t="s">
        <v>729</v>
      </c>
      <c r="E133" s="730" t="s">
        <v>730</v>
      </c>
      <c r="F133" s="732" t="s">
        <v>1267</v>
      </c>
      <c r="G133" s="732"/>
      <c r="H133" s="826" t="s">
        <v>69</v>
      </c>
      <c r="I133" s="730" t="s">
        <v>726</v>
      </c>
      <c r="J133" s="826" t="s">
        <v>69</v>
      </c>
      <c r="K133" s="796" t="s">
        <v>69</v>
      </c>
      <c r="L133" s="732"/>
      <c r="M133" s="732"/>
      <c r="N133" s="775"/>
      <c r="O133" s="775"/>
      <c r="P133" s="775"/>
      <c r="Q133" s="775"/>
      <c r="R133" s="775"/>
    </row>
    <row r="134" spans="1:18" s="776" customFormat="1" ht="50.1" customHeight="1" x14ac:dyDescent="0.2">
      <c r="A134" s="727">
        <v>24</v>
      </c>
      <c r="B134" s="732"/>
      <c r="C134" s="730"/>
      <c r="D134" s="730"/>
      <c r="E134" s="730"/>
      <c r="F134" s="732"/>
      <c r="G134" s="732"/>
      <c r="H134" s="731"/>
      <c r="I134" s="730" t="s">
        <v>727</v>
      </c>
      <c r="J134" s="826" t="s">
        <v>69</v>
      </c>
      <c r="K134" s="796" t="s">
        <v>69</v>
      </c>
      <c r="L134" s="732"/>
      <c r="M134" s="732"/>
      <c r="N134" s="775"/>
      <c r="O134" s="775"/>
      <c r="P134" s="775"/>
      <c r="Q134" s="775"/>
      <c r="R134" s="775"/>
    </row>
    <row r="135" spans="1:18" s="776" customFormat="1" ht="50.1" customHeight="1" x14ac:dyDescent="0.2">
      <c r="A135" s="727">
        <v>25</v>
      </c>
      <c r="B135" s="732">
        <v>10794</v>
      </c>
      <c r="C135" s="730" t="s">
        <v>733</v>
      </c>
      <c r="D135" s="730" t="s">
        <v>733</v>
      </c>
      <c r="E135" s="730" t="s">
        <v>1132</v>
      </c>
      <c r="F135" s="732" t="s">
        <v>1268</v>
      </c>
      <c r="G135" s="732"/>
      <c r="H135" s="826" t="s">
        <v>69</v>
      </c>
      <c r="I135" s="730" t="s">
        <v>732</v>
      </c>
      <c r="J135" s="826" t="s">
        <v>69</v>
      </c>
      <c r="K135" s="796" t="s">
        <v>69</v>
      </c>
      <c r="L135" s="732"/>
      <c r="M135" s="732"/>
      <c r="N135" s="775"/>
      <c r="O135" s="775"/>
      <c r="P135" s="775"/>
      <c r="Q135" s="775"/>
      <c r="R135" s="775"/>
    </row>
    <row r="136" spans="1:18" s="776" customFormat="1" ht="50.1" customHeight="1" x14ac:dyDescent="0.2">
      <c r="A136" s="727">
        <v>26</v>
      </c>
      <c r="B136" s="732">
        <v>10794</v>
      </c>
      <c r="C136" s="730" t="s">
        <v>454</v>
      </c>
      <c r="D136" s="730" t="s">
        <v>736</v>
      </c>
      <c r="E136" s="730" t="s">
        <v>1225</v>
      </c>
      <c r="F136" s="732" t="s">
        <v>1268</v>
      </c>
      <c r="G136" s="732"/>
      <c r="H136" s="826" t="s">
        <v>69</v>
      </c>
      <c r="I136" s="730" t="s">
        <v>705</v>
      </c>
      <c r="J136" s="826" t="s">
        <v>69</v>
      </c>
      <c r="K136" s="796" t="s">
        <v>69</v>
      </c>
      <c r="L136" s="732"/>
      <c r="M136" s="732"/>
      <c r="N136" s="775"/>
      <c r="O136" s="775"/>
      <c r="P136" s="775"/>
      <c r="Q136" s="775"/>
      <c r="R136" s="775"/>
    </row>
    <row r="137" spans="1:18" s="776" customFormat="1" ht="50.1" customHeight="1" x14ac:dyDescent="0.2">
      <c r="A137" s="727"/>
      <c r="B137" s="732"/>
      <c r="C137" s="730"/>
      <c r="D137" s="730"/>
      <c r="E137" s="730"/>
      <c r="F137" s="732"/>
      <c r="G137" s="732"/>
      <c r="H137" s="731"/>
      <c r="I137" s="730" t="s">
        <v>706</v>
      </c>
      <c r="J137" s="826" t="s">
        <v>69</v>
      </c>
      <c r="K137" s="796" t="s">
        <v>69</v>
      </c>
      <c r="L137" s="732"/>
      <c r="M137" s="732"/>
      <c r="N137" s="775"/>
      <c r="O137" s="775"/>
      <c r="P137" s="775"/>
      <c r="Q137" s="775"/>
      <c r="R137" s="775"/>
    </row>
    <row r="138" spans="1:18" s="776" customFormat="1" ht="50.1" customHeight="1" x14ac:dyDescent="0.2">
      <c r="A138" s="727"/>
      <c r="B138" s="732"/>
      <c r="C138" s="730"/>
      <c r="D138" s="730"/>
      <c r="E138" s="730"/>
      <c r="F138" s="732"/>
      <c r="G138" s="732"/>
      <c r="H138" s="731"/>
      <c r="I138" s="730" t="s">
        <v>737</v>
      </c>
      <c r="J138" s="826" t="s">
        <v>69</v>
      </c>
      <c r="K138" s="796" t="s">
        <v>69</v>
      </c>
      <c r="L138" s="732"/>
      <c r="M138" s="732"/>
      <c r="N138" s="775"/>
      <c r="O138" s="775"/>
      <c r="P138" s="775"/>
      <c r="Q138" s="775"/>
      <c r="R138" s="775"/>
    </row>
    <row r="139" spans="1:18" s="776" customFormat="1" ht="50.1" customHeight="1" x14ac:dyDescent="0.2">
      <c r="A139" s="727"/>
      <c r="B139" s="732"/>
      <c r="C139" s="730"/>
      <c r="D139" s="730"/>
      <c r="E139" s="730"/>
      <c r="F139" s="732"/>
      <c r="G139" s="732"/>
      <c r="H139" s="731"/>
      <c r="I139" s="730" t="s">
        <v>708</v>
      </c>
      <c r="J139" s="826" t="s">
        <v>69</v>
      </c>
      <c r="K139" s="796" t="s">
        <v>69</v>
      </c>
      <c r="L139" s="732"/>
      <c r="M139" s="732"/>
      <c r="N139" s="775"/>
      <c r="O139" s="775"/>
      <c r="P139" s="775"/>
      <c r="Q139" s="775"/>
      <c r="R139" s="775"/>
    </row>
    <row r="140" spans="1:18" s="776" customFormat="1" ht="50.1" customHeight="1" x14ac:dyDescent="0.2">
      <c r="A140" s="727">
        <v>27</v>
      </c>
      <c r="B140" s="732">
        <v>10794</v>
      </c>
      <c r="C140" s="730" t="s">
        <v>743</v>
      </c>
      <c r="D140" s="730" t="s">
        <v>743</v>
      </c>
      <c r="E140" s="730" t="s">
        <v>1226</v>
      </c>
      <c r="F140" s="732" t="s">
        <v>1268</v>
      </c>
      <c r="G140" s="732"/>
      <c r="H140" s="826" t="s">
        <v>69</v>
      </c>
      <c r="I140" s="730" t="s">
        <v>739</v>
      </c>
      <c r="J140" s="826" t="s">
        <v>69</v>
      </c>
      <c r="K140" s="796" t="s">
        <v>69</v>
      </c>
      <c r="L140" s="732"/>
      <c r="M140" s="732"/>
      <c r="N140" s="775"/>
      <c r="O140" s="775"/>
      <c r="P140" s="775"/>
      <c r="Q140" s="775"/>
      <c r="R140" s="775"/>
    </row>
    <row r="141" spans="1:18" s="776" customFormat="1" ht="50.1" customHeight="1" x14ac:dyDescent="0.2">
      <c r="A141" s="727">
        <v>28</v>
      </c>
      <c r="B141" s="732">
        <v>10794</v>
      </c>
      <c r="C141" s="737" t="s">
        <v>372</v>
      </c>
      <c r="D141" s="737" t="s">
        <v>372</v>
      </c>
      <c r="E141" s="737" t="s">
        <v>1227</v>
      </c>
      <c r="F141" s="738" t="s">
        <v>1267</v>
      </c>
      <c r="G141" s="738"/>
      <c r="H141" s="826" t="s">
        <v>69</v>
      </c>
      <c r="I141" s="894" t="s">
        <v>503</v>
      </c>
      <c r="J141" s="826" t="s">
        <v>69</v>
      </c>
      <c r="K141" s="796" t="s">
        <v>69</v>
      </c>
      <c r="L141" s="732"/>
      <c r="M141" s="732"/>
      <c r="N141" s="775"/>
      <c r="O141" s="775"/>
      <c r="P141" s="775"/>
      <c r="Q141" s="775"/>
      <c r="R141" s="775"/>
    </row>
    <row r="142" spans="1:18" s="776" customFormat="1" ht="50.1" customHeight="1" x14ac:dyDescent="0.2">
      <c r="A142" s="727">
        <v>29</v>
      </c>
      <c r="B142" s="732">
        <v>10794</v>
      </c>
      <c r="C142" s="730" t="s">
        <v>744</v>
      </c>
      <c r="D142" s="730" t="s">
        <v>744</v>
      </c>
      <c r="E142" s="730" t="s">
        <v>1228</v>
      </c>
      <c r="F142" s="738" t="s">
        <v>1267</v>
      </c>
      <c r="G142" s="732"/>
      <c r="H142" s="826" t="s">
        <v>69</v>
      </c>
      <c r="I142" s="730" t="s">
        <v>742</v>
      </c>
      <c r="J142" s="826" t="s">
        <v>69</v>
      </c>
      <c r="K142" s="796" t="s">
        <v>69</v>
      </c>
      <c r="L142" s="732"/>
      <c r="M142" s="732"/>
      <c r="N142" s="775"/>
      <c r="O142" s="775"/>
      <c r="P142" s="775"/>
      <c r="Q142" s="775"/>
      <c r="R142" s="775"/>
    </row>
    <row r="143" spans="1:18" s="776" customFormat="1" ht="50.1" customHeight="1" x14ac:dyDescent="0.2">
      <c r="A143" s="727"/>
      <c r="B143" s="732"/>
      <c r="C143" s="730"/>
      <c r="D143" s="730"/>
      <c r="E143" s="730"/>
      <c r="F143" s="732"/>
      <c r="G143" s="732"/>
      <c r="H143" s="731"/>
      <c r="I143" s="730" t="s">
        <v>696</v>
      </c>
      <c r="J143" s="826" t="s">
        <v>69</v>
      </c>
      <c r="K143" s="796" t="s">
        <v>69</v>
      </c>
      <c r="L143" s="732"/>
      <c r="M143" s="732"/>
      <c r="N143" s="775"/>
      <c r="O143" s="775"/>
      <c r="P143" s="775"/>
      <c r="Q143" s="775"/>
      <c r="R143" s="775"/>
    </row>
    <row r="144" spans="1:18" s="776" customFormat="1" ht="50.1" customHeight="1" x14ac:dyDescent="0.2">
      <c r="A144" s="727">
        <v>30</v>
      </c>
      <c r="B144" s="732">
        <v>10794</v>
      </c>
      <c r="C144" s="730" t="s">
        <v>747</v>
      </c>
      <c r="D144" s="730" t="s">
        <v>747</v>
      </c>
      <c r="E144" s="730" t="s">
        <v>1132</v>
      </c>
      <c r="F144" s="732" t="s">
        <v>1267</v>
      </c>
      <c r="G144" s="732"/>
      <c r="H144" s="826" t="s">
        <v>69</v>
      </c>
      <c r="I144" s="730" t="s">
        <v>746</v>
      </c>
      <c r="J144" s="826" t="s">
        <v>69</v>
      </c>
      <c r="K144" s="796" t="s">
        <v>69</v>
      </c>
      <c r="L144" s="732"/>
      <c r="M144" s="732"/>
      <c r="N144" s="775"/>
      <c r="O144" s="775"/>
      <c r="P144" s="775"/>
      <c r="Q144" s="775"/>
      <c r="R144" s="775"/>
    </row>
    <row r="145" spans="1:18" s="776" customFormat="1" ht="50.1" customHeight="1" x14ac:dyDescent="0.2">
      <c r="A145" s="727">
        <v>31</v>
      </c>
      <c r="B145" s="732">
        <v>10794</v>
      </c>
      <c r="C145" s="730" t="s">
        <v>749</v>
      </c>
      <c r="D145" s="730" t="s">
        <v>748</v>
      </c>
      <c r="E145" s="730" t="s">
        <v>756</v>
      </c>
      <c r="F145" s="732" t="s">
        <v>1269</v>
      </c>
      <c r="G145" s="732"/>
      <c r="H145" s="826" t="s">
        <v>69</v>
      </c>
      <c r="I145" s="730" t="s">
        <v>752</v>
      </c>
      <c r="J145" s="826" t="s">
        <v>69</v>
      </c>
      <c r="K145" s="796" t="s">
        <v>69</v>
      </c>
      <c r="L145" s="732"/>
      <c r="M145" s="732"/>
      <c r="N145" s="775"/>
      <c r="O145" s="775"/>
      <c r="P145" s="775"/>
      <c r="Q145" s="775"/>
      <c r="R145" s="775"/>
    </row>
    <row r="146" spans="1:18" s="776" customFormat="1" ht="50.1" customHeight="1" x14ac:dyDescent="0.2">
      <c r="A146" s="727"/>
      <c r="B146" s="732"/>
      <c r="C146" s="730"/>
      <c r="D146" s="730" t="s">
        <v>750</v>
      </c>
      <c r="E146" s="730" t="s">
        <v>1182</v>
      </c>
      <c r="F146" s="732"/>
      <c r="G146" s="732"/>
      <c r="H146" s="731"/>
      <c r="I146" s="730"/>
      <c r="J146" s="731"/>
      <c r="K146" s="732"/>
      <c r="L146" s="732"/>
      <c r="M146" s="732"/>
      <c r="N146" s="775"/>
      <c r="O146" s="775"/>
      <c r="P146" s="775"/>
      <c r="Q146" s="775"/>
      <c r="R146" s="775"/>
    </row>
    <row r="147" spans="1:18" s="776" customFormat="1" ht="50.1" customHeight="1" x14ac:dyDescent="0.2">
      <c r="A147" s="727"/>
      <c r="B147" s="732"/>
      <c r="C147" s="730"/>
      <c r="D147" s="730" t="s">
        <v>751</v>
      </c>
      <c r="E147" s="730"/>
      <c r="F147" s="732"/>
      <c r="G147" s="732"/>
      <c r="H147" s="731"/>
      <c r="I147" s="730"/>
      <c r="J147" s="731"/>
      <c r="K147" s="732"/>
      <c r="L147" s="732"/>
      <c r="M147" s="732"/>
      <c r="N147" s="775"/>
      <c r="O147" s="775"/>
      <c r="P147" s="775"/>
      <c r="Q147" s="775"/>
      <c r="R147" s="775"/>
    </row>
    <row r="148" spans="1:18" s="776" customFormat="1" ht="50.1" customHeight="1" x14ac:dyDescent="0.2">
      <c r="A148" s="727">
        <v>32</v>
      </c>
      <c r="B148" s="732">
        <v>10794</v>
      </c>
      <c r="C148" s="730" t="s">
        <v>753</v>
      </c>
      <c r="D148" s="730" t="s">
        <v>753</v>
      </c>
      <c r="E148" s="730" t="s">
        <v>1229</v>
      </c>
      <c r="F148" s="732"/>
      <c r="G148" s="732"/>
      <c r="H148" s="826" t="s">
        <v>69</v>
      </c>
      <c r="I148" s="730" t="s">
        <v>754</v>
      </c>
      <c r="J148" s="826" t="s">
        <v>69</v>
      </c>
      <c r="K148" s="796" t="s">
        <v>69</v>
      </c>
      <c r="L148" s="732"/>
      <c r="M148" s="732"/>
      <c r="N148" s="775"/>
      <c r="O148" s="775"/>
      <c r="P148" s="775"/>
      <c r="Q148" s="775"/>
      <c r="R148" s="775"/>
    </row>
    <row r="149" spans="1:18" s="776" customFormat="1" ht="50.1" customHeight="1" x14ac:dyDescent="0.2">
      <c r="A149" s="727">
        <v>33</v>
      </c>
      <c r="B149" s="732">
        <v>10794</v>
      </c>
      <c r="C149" s="796" t="s">
        <v>69</v>
      </c>
      <c r="D149" s="730" t="s">
        <v>1172</v>
      </c>
      <c r="E149" s="730" t="s">
        <v>1132</v>
      </c>
      <c r="F149" s="732" t="s">
        <v>1267</v>
      </c>
      <c r="G149" s="732">
        <v>2</v>
      </c>
      <c r="H149" s="826" t="s">
        <v>69</v>
      </c>
      <c r="I149" s="730" t="s">
        <v>1171</v>
      </c>
      <c r="J149" s="826" t="s">
        <v>69</v>
      </c>
      <c r="K149" s="796" t="s">
        <v>69</v>
      </c>
      <c r="L149" s="732"/>
      <c r="M149" s="732"/>
      <c r="N149" s="775"/>
      <c r="O149" s="775"/>
      <c r="P149" s="775"/>
      <c r="Q149" s="775"/>
      <c r="R149" s="775"/>
    </row>
    <row r="150" spans="1:18" s="776" customFormat="1" ht="20.100000000000001" customHeight="1" x14ac:dyDescent="0.2">
      <c r="A150" s="727"/>
      <c r="B150" s="732"/>
      <c r="C150" s="730"/>
      <c r="D150" s="730"/>
      <c r="E150" s="730"/>
      <c r="F150" s="732"/>
      <c r="G150" s="732"/>
      <c r="H150" s="731"/>
      <c r="I150" s="730"/>
      <c r="J150" s="731"/>
      <c r="K150" s="732"/>
      <c r="L150" s="732"/>
      <c r="M150" s="732"/>
      <c r="N150" s="775"/>
      <c r="O150" s="775"/>
      <c r="P150" s="775"/>
      <c r="Q150" s="775"/>
      <c r="R150" s="775"/>
    </row>
    <row r="151" spans="1:18" s="774" customFormat="1" ht="50.1" customHeight="1" x14ac:dyDescent="0.2">
      <c r="A151" s="747"/>
      <c r="B151" s="744">
        <v>11</v>
      </c>
      <c r="C151" s="709" t="s">
        <v>414</v>
      </c>
      <c r="D151" s="770"/>
      <c r="E151" s="770"/>
      <c r="F151" s="744"/>
      <c r="G151" s="787">
        <f>G152+G156+G160</f>
        <v>22</v>
      </c>
      <c r="H151" s="772">
        <f>H152+H156+H160</f>
        <v>222130</v>
      </c>
      <c r="I151" s="770"/>
      <c r="J151" s="772"/>
      <c r="K151" s="744"/>
      <c r="L151" s="744"/>
      <c r="M151" s="744"/>
      <c r="N151" s="773"/>
      <c r="O151" s="773"/>
      <c r="P151" s="773"/>
      <c r="Q151" s="773"/>
      <c r="R151" s="773"/>
    </row>
    <row r="152" spans="1:18" s="776" customFormat="1" ht="50.1" customHeight="1" x14ac:dyDescent="0.2">
      <c r="A152" s="743">
        <v>3</v>
      </c>
      <c r="B152" s="744">
        <v>11040</v>
      </c>
      <c r="C152" s="709" t="s">
        <v>1062</v>
      </c>
      <c r="D152" s="788"/>
      <c r="E152" s="788"/>
      <c r="F152" s="744"/>
      <c r="G152" s="789">
        <f>SUM(G153:G154)</f>
        <v>8</v>
      </c>
      <c r="H152" s="784">
        <f>SUM(H153:H154)</f>
        <v>26030</v>
      </c>
      <c r="I152" s="785"/>
      <c r="J152" s="784"/>
      <c r="K152" s="783"/>
      <c r="L152" s="783"/>
      <c r="M152" s="744"/>
      <c r="N152" s="775"/>
      <c r="O152" s="775"/>
      <c r="P152" s="775"/>
      <c r="Q152" s="775"/>
      <c r="R152" s="775"/>
    </row>
    <row r="153" spans="1:18" s="776" customFormat="1" ht="50.1" customHeight="1" x14ac:dyDescent="0.2">
      <c r="A153" s="727">
        <v>1</v>
      </c>
      <c r="B153" s="732">
        <v>11040</v>
      </c>
      <c r="C153" s="790" t="s">
        <v>94</v>
      </c>
      <c r="D153" s="790" t="s">
        <v>95</v>
      </c>
      <c r="E153" s="781" t="s">
        <v>1222</v>
      </c>
      <c r="F153" s="732" t="s">
        <v>1267</v>
      </c>
      <c r="G153" s="779">
        <v>3</v>
      </c>
      <c r="H153" s="780">
        <v>6700</v>
      </c>
      <c r="I153" s="781" t="s">
        <v>1016</v>
      </c>
      <c r="J153" s="849">
        <f>0.65*3000</f>
        <v>1950</v>
      </c>
      <c r="K153" s="779" t="s">
        <v>89</v>
      </c>
      <c r="L153" s="779" t="s">
        <v>99</v>
      </c>
      <c r="M153" s="728"/>
      <c r="N153" s="775"/>
      <c r="O153" s="775"/>
      <c r="P153" s="775"/>
      <c r="Q153" s="775"/>
      <c r="R153" s="775"/>
    </row>
    <row r="154" spans="1:18" s="776" customFormat="1" ht="50.1" customHeight="1" x14ac:dyDescent="0.2">
      <c r="A154" s="727">
        <v>2</v>
      </c>
      <c r="B154" s="732">
        <v>11040</v>
      </c>
      <c r="C154" s="790" t="s">
        <v>100</v>
      </c>
      <c r="D154" s="790" t="s">
        <v>101</v>
      </c>
      <c r="E154" s="781" t="s">
        <v>1221</v>
      </c>
      <c r="F154" s="732" t="s">
        <v>1267</v>
      </c>
      <c r="G154" s="779">
        <v>5</v>
      </c>
      <c r="H154" s="780">
        <v>19330</v>
      </c>
      <c r="I154" s="781" t="s">
        <v>1016</v>
      </c>
      <c r="J154" s="849">
        <f>0.65*20000</f>
        <v>13000</v>
      </c>
      <c r="K154" s="779" t="s">
        <v>89</v>
      </c>
      <c r="L154" s="779" t="s">
        <v>99</v>
      </c>
      <c r="M154" s="728"/>
      <c r="N154" s="775"/>
      <c r="O154" s="775"/>
      <c r="P154" s="775"/>
      <c r="Q154" s="775"/>
      <c r="R154" s="775"/>
    </row>
    <row r="155" spans="1:18" s="776" customFormat="1" ht="20.100000000000001" customHeight="1" x14ac:dyDescent="0.2">
      <c r="A155" s="727"/>
      <c r="B155" s="732"/>
      <c r="C155" s="730"/>
      <c r="D155" s="730"/>
      <c r="E155" s="730"/>
      <c r="F155" s="732"/>
      <c r="G155" s="732"/>
      <c r="H155" s="731"/>
      <c r="I155" s="730"/>
      <c r="J155" s="731"/>
      <c r="K155" s="732"/>
      <c r="L155" s="732"/>
      <c r="M155" s="732"/>
      <c r="N155" s="775"/>
      <c r="O155" s="775"/>
      <c r="P155" s="775"/>
      <c r="Q155" s="775"/>
      <c r="R155" s="775"/>
    </row>
    <row r="156" spans="1:18" s="776" customFormat="1" ht="50.1" customHeight="1" x14ac:dyDescent="0.2">
      <c r="A156" s="743"/>
      <c r="B156" s="744">
        <v>11050</v>
      </c>
      <c r="C156" s="709" t="s">
        <v>1063</v>
      </c>
      <c r="D156" s="788"/>
      <c r="E156" s="788"/>
      <c r="F156" s="744"/>
      <c r="G156" s="789">
        <f>SUM(G157:G158)</f>
        <v>8</v>
      </c>
      <c r="H156" s="784">
        <f>SUM(H157:H158)</f>
        <v>170100</v>
      </c>
      <c r="I156" s="785"/>
      <c r="J156" s="784"/>
      <c r="K156" s="783"/>
      <c r="L156" s="783"/>
      <c r="M156" s="744"/>
      <c r="N156" s="775"/>
      <c r="O156" s="775"/>
      <c r="P156" s="775"/>
      <c r="Q156" s="775"/>
      <c r="R156" s="775"/>
    </row>
    <row r="157" spans="1:18" s="776" customFormat="1" ht="50.1" customHeight="1" x14ac:dyDescent="0.2">
      <c r="A157" s="727">
        <v>1</v>
      </c>
      <c r="B157" s="732">
        <v>11050</v>
      </c>
      <c r="C157" s="730" t="s">
        <v>175</v>
      </c>
      <c r="D157" s="730" t="s">
        <v>962</v>
      </c>
      <c r="E157" s="730" t="s">
        <v>1223</v>
      </c>
      <c r="F157" s="732" t="s">
        <v>1267</v>
      </c>
      <c r="G157" s="732">
        <v>2</v>
      </c>
      <c r="H157" s="736">
        <v>42000</v>
      </c>
      <c r="I157" s="730" t="s">
        <v>178</v>
      </c>
      <c r="J157" s="734">
        <v>14400</v>
      </c>
      <c r="K157" s="732" t="s">
        <v>179</v>
      </c>
      <c r="L157" s="732">
        <v>2008</v>
      </c>
      <c r="M157" s="730" t="s">
        <v>888</v>
      </c>
      <c r="N157" s="775"/>
      <c r="O157" s="775"/>
      <c r="P157" s="775"/>
      <c r="Q157" s="775"/>
      <c r="R157" s="775"/>
    </row>
    <row r="158" spans="1:18" s="776" customFormat="1" ht="50.1" customHeight="1" x14ac:dyDescent="0.2">
      <c r="A158" s="727">
        <v>2</v>
      </c>
      <c r="B158" s="732">
        <v>11050</v>
      </c>
      <c r="C158" s="730" t="s">
        <v>232</v>
      </c>
      <c r="D158" s="730" t="s">
        <v>233</v>
      </c>
      <c r="E158" s="730" t="s">
        <v>1224</v>
      </c>
      <c r="F158" s="732" t="s">
        <v>543</v>
      </c>
      <c r="G158" s="732">
        <v>6</v>
      </c>
      <c r="H158" s="736">
        <v>128100</v>
      </c>
      <c r="I158" s="730" t="s">
        <v>234</v>
      </c>
      <c r="J158" s="734">
        <v>288000</v>
      </c>
      <c r="K158" s="732" t="s">
        <v>179</v>
      </c>
      <c r="L158" s="732">
        <v>2009</v>
      </c>
      <c r="M158" s="730" t="s">
        <v>888</v>
      </c>
      <c r="N158" s="775"/>
      <c r="O158" s="775"/>
      <c r="P158" s="775"/>
      <c r="Q158" s="775"/>
      <c r="R158" s="775"/>
    </row>
    <row r="159" spans="1:18" s="776" customFormat="1" ht="20.100000000000001" customHeight="1" x14ac:dyDescent="0.2">
      <c r="A159" s="727"/>
      <c r="B159" s="732"/>
      <c r="C159" s="730"/>
      <c r="D159" s="730"/>
      <c r="E159" s="730"/>
      <c r="F159" s="732"/>
      <c r="G159" s="732"/>
      <c r="H159" s="736"/>
      <c r="I159" s="730"/>
      <c r="J159" s="734"/>
      <c r="K159" s="732"/>
      <c r="L159" s="732"/>
      <c r="M159" s="730"/>
      <c r="N159" s="775"/>
      <c r="O159" s="775"/>
      <c r="P159" s="775"/>
      <c r="Q159" s="775"/>
      <c r="R159" s="775"/>
    </row>
    <row r="160" spans="1:18" s="776" customFormat="1" ht="50.1" customHeight="1" x14ac:dyDescent="0.2">
      <c r="A160" s="727"/>
      <c r="B160" s="744">
        <v>11090</v>
      </c>
      <c r="C160" s="709" t="s">
        <v>1099</v>
      </c>
      <c r="D160" s="730"/>
      <c r="E160" s="730"/>
      <c r="F160" s="732"/>
      <c r="G160" s="744">
        <f>SUM(G161:G163)</f>
        <v>6</v>
      </c>
      <c r="H160" s="772">
        <f>SUM(H161:H163)</f>
        <v>26000</v>
      </c>
      <c r="I160" s="730"/>
      <c r="J160" s="734"/>
      <c r="K160" s="732"/>
      <c r="L160" s="732"/>
      <c r="M160" s="730"/>
      <c r="N160" s="775"/>
      <c r="O160" s="775"/>
      <c r="P160" s="775"/>
      <c r="Q160" s="775"/>
      <c r="R160" s="775"/>
    </row>
    <row r="161" spans="1:18" s="776" customFormat="1" ht="50.1" customHeight="1" x14ac:dyDescent="0.2">
      <c r="A161" s="727">
        <v>1</v>
      </c>
      <c r="B161" s="732">
        <v>11090</v>
      </c>
      <c r="C161" s="796" t="s">
        <v>69</v>
      </c>
      <c r="D161" s="730" t="s">
        <v>1156</v>
      </c>
      <c r="E161" s="730" t="s">
        <v>1155</v>
      </c>
      <c r="F161" s="732" t="s">
        <v>1267</v>
      </c>
      <c r="G161" s="732">
        <v>2</v>
      </c>
      <c r="H161" s="826">
        <v>5000</v>
      </c>
      <c r="I161" s="730" t="s">
        <v>1154</v>
      </c>
      <c r="J161" s="826" t="s">
        <v>69</v>
      </c>
      <c r="K161" s="796" t="s">
        <v>69</v>
      </c>
      <c r="L161" s="732"/>
      <c r="M161" s="730"/>
      <c r="N161" s="775"/>
      <c r="O161" s="775"/>
      <c r="P161" s="775"/>
      <c r="Q161" s="775"/>
      <c r="R161" s="775"/>
    </row>
    <row r="162" spans="1:18" s="776" customFormat="1" ht="50.1" customHeight="1" x14ac:dyDescent="0.2">
      <c r="A162" s="727">
        <v>2</v>
      </c>
      <c r="B162" s="732">
        <v>11090</v>
      </c>
      <c r="C162" s="796" t="s">
        <v>69</v>
      </c>
      <c r="D162" s="730" t="s">
        <v>1105</v>
      </c>
      <c r="E162" s="730" t="s">
        <v>1158</v>
      </c>
      <c r="F162" s="732" t="s">
        <v>1267</v>
      </c>
      <c r="G162" s="732">
        <v>2</v>
      </c>
      <c r="H162" s="826">
        <v>6000</v>
      </c>
      <c r="I162" s="730" t="s">
        <v>1157</v>
      </c>
      <c r="J162" s="826" t="s">
        <v>69</v>
      </c>
      <c r="K162" s="796" t="s">
        <v>69</v>
      </c>
      <c r="L162" s="732"/>
      <c r="M162" s="730"/>
      <c r="N162" s="775"/>
      <c r="O162" s="775"/>
      <c r="P162" s="775"/>
      <c r="Q162" s="775"/>
      <c r="R162" s="775"/>
    </row>
    <row r="163" spans="1:18" s="776" customFormat="1" ht="50.1" customHeight="1" x14ac:dyDescent="0.2">
      <c r="A163" s="727">
        <v>3</v>
      </c>
      <c r="B163" s="732">
        <v>11090</v>
      </c>
      <c r="C163" s="796" t="s">
        <v>69</v>
      </c>
      <c r="D163" s="730" t="s">
        <v>1193</v>
      </c>
      <c r="E163" s="730" t="s">
        <v>1194</v>
      </c>
      <c r="F163" s="732" t="s">
        <v>1267</v>
      </c>
      <c r="G163" s="732">
        <v>2</v>
      </c>
      <c r="H163" s="826">
        <v>15000</v>
      </c>
      <c r="I163" s="730" t="s">
        <v>1192</v>
      </c>
      <c r="J163" s="826" t="s">
        <v>69</v>
      </c>
      <c r="K163" s="796" t="s">
        <v>69</v>
      </c>
      <c r="L163" s="732"/>
      <c r="M163" s="730"/>
      <c r="N163" s="775"/>
      <c r="O163" s="775"/>
      <c r="P163" s="775"/>
      <c r="Q163" s="775"/>
      <c r="R163" s="775"/>
    </row>
    <row r="164" spans="1:18" s="776" customFormat="1" ht="20.100000000000001" customHeight="1" x14ac:dyDescent="0.2">
      <c r="A164" s="727"/>
      <c r="B164" s="732"/>
      <c r="C164" s="730"/>
      <c r="D164" s="730"/>
      <c r="E164" s="730"/>
      <c r="F164" s="732"/>
      <c r="G164" s="732"/>
      <c r="H164" s="731"/>
      <c r="I164" s="730"/>
      <c r="J164" s="731"/>
      <c r="K164" s="732"/>
      <c r="L164" s="732"/>
      <c r="M164" s="732"/>
      <c r="N164" s="775"/>
      <c r="O164" s="775"/>
      <c r="P164" s="775"/>
      <c r="Q164" s="775"/>
      <c r="R164" s="775"/>
    </row>
    <row r="165" spans="1:18" s="776" customFormat="1" ht="50.1" customHeight="1" x14ac:dyDescent="0.2">
      <c r="A165" s="743"/>
      <c r="B165" s="744">
        <v>16</v>
      </c>
      <c r="C165" s="2095" t="s">
        <v>415</v>
      </c>
      <c r="D165" s="2096"/>
      <c r="E165" s="2096"/>
      <c r="F165" s="2097"/>
      <c r="G165" s="771">
        <f>G166</f>
        <v>44</v>
      </c>
      <c r="H165" s="772">
        <f>H166</f>
        <v>77339</v>
      </c>
      <c r="I165" s="770"/>
      <c r="J165" s="826" t="s">
        <v>69</v>
      </c>
      <c r="K165" s="796" t="s">
        <v>69</v>
      </c>
      <c r="L165" s="744"/>
      <c r="M165" s="745"/>
    </row>
    <row r="166" spans="1:18" s="776" customFormat="1" ht="50.1" customHeight="1" x14ac:dyDescent="0.2">
      <c r="A166" s="743"/>
      <c r="B166" s="744">
        <v>16230</v>
      </c>
      <c r="C166" s="710" t="s">
        <v>1046</v>
      </c>
      <c r="D166" s="782"/>
      <c r="E166" s="782"/>
      <c r="F166" s="744"/>
      <c r="G166" s="789">
        <f>SUM(G167:G171)</f>
        <v>44</v>
      </c>
      <c r="H166" s="784">
        <f>SUM(H167:H171)</f>
        <v>77339</v>
      </c>
      <c r="I166" s="785"/>
      <c r="J166" s="784"/>
      <c r="K166" s="783"/>
      <c r="L166" s="783"/>
      <c r="M166" s="744"/>
    </row>
    <row r="167" spans="1:18" s="776" customFormat="1" ht="50.1" customHeight="1" x14ac:dyDescent="0.2">
      <c r="A167" s="727">
        <v>1</v>
      </c>
      <c r="B167" s="732">
        <v>16230</v>
      </c>
      <c r="C167" s="778" t="s">
        <v>134</v>
      </c>
      <c r="D167" s="777" t="s">
        <v>135</v>
      </c>
      <c r="E167" s="777" t="s">
        <v>846</v>
      </c>
      <c r="F167" s="732" t="s">
        <v>1267</v>
      </c>
      <c r="G167" s="779">
        <v>11</v>
      </c>
      <c r="H167" s="780">
        <v>3835</v>
      </c>
      <c r="I167" s="781" t="s">
        <v>1003</v>
      </c>
      <c r="J167" s="849">
        <v>5000</v>
      </c>
      <c r="K167" s="779" t="s">
        <v>68</v>
      </c>
      <c r="L167" s="779" t="s">
        <v>50</v>
      </c>
      <c r="M167" s="728"/>
    </row>
    <row r="168" spans="1:18" s="776" customFormat="1" ht="50.1" customHeight="1" x14ac:dyDescent="0.2">
      <c r="A168" s="727">
        <v>2</v>
      </c>
      <c r="B168" s="732">
        <v>16230</v>
      </c>
      <c r="C168" s="728" t="s">
        <v>138</v>
      </c>
      <c r="D168" s="777" t="s">
        <v>139</v>
      </c>
      <c r="E168" s="777" t="s">
        <v>849</v>
      </c>
      <c r="F168" s="732" t="s">
        <v>1267</v>
      </c>
      <c r="G168" s="779">
        <v>2</v>
      </c>
      <c r="H168" s="780">
        <v>1700</v>
      </c>
      <c r="I168" s="781" t="s">
        <v>1003</v>
      </c>
      <c r="J168" s="849">
        <v>1200</v>
      </c>
      <c r="K168" s="779" t="s">
        <v>68</v>
      </c>
      <c r="L168" s="779" t="s">
        <v>50</v>
      </c>
      <c r="M168" s="728"/>
    </row>
    <row r="169" spans="1:18" s="776" customFormat="1" ht="50.1" customHeight="1" x14ac:dyDescent="0.2">
      <c r="A169" s="727">
        <v>3</v>
      </c>
      <c r="B169" s="732">
        <v>16230</v>
      </c>
      <c r="C169" s="777" t="s">
        <v>142</v>
      </c>
      <c r="D169" s="777" t="s">
        <v>143</v>
      </c>
      <c r="E169" s="777" t="s">
        <v>848</v>
      </c>
      <c r="F169" s="732" t="s">
        <v>1267</v>
      </c>
      <c r="G169" s="779">
        <v>9</v>
      </c>
      <c r="H169" s="780">
        <v>37764</v>
      </c>
      <c r="I169" s="781" t="s">
        <v>1003</v>
      </c>
      <c r="J169" s="849">
        <v>5400</v>
      </c>
      <c r="K169" s="779" t="s">
        <v>77</v>
      </c>
      <c r="L169" s="779" t="s">
        <v>50</v>
      </c>
      <c r="M169" s="728"/>
    </row>
    <row r="170" spans="1:18" s="776" customFormat="1" ht="50.1" customHeight="1" x14ac:dyDescent="0.2">
      <c r="A170" s="727">
        <v>4</v>
      </c>
      <c r="B170" s="732">
        <v>16230</v>
      </c>
      <c r="C170" s="728" t="s">
        <v>145</v>
      </c>
      <c r="D170" s="777" t="s">
        <v>146</v>
      </c>
      <c r="E170" s="778" t="s">
        <v>847</v>
      </c>
      <c r="F170" s="732" t="s">
        <v>1267</v>
      </c>
      <c r="G170" s="779">
        <v>12</v>
      </c>
      <c r="H170" s="780">
        <v>24025</v>
      </c>
      <c r="I170" s="781" t="s">
        <v>1003</v>
      </c>
      <c r="J170" s="849">
        <v>1080</v>
      </c>
      <c r="K170" s="786" t="s">
        <v>68</v>
      </c>
      <c r="L170" s="779" t="s">
        <v>85</v>
      </c>
      <c r="M170" s="728"/>
    </row>
    <row r="171" spans="1:18" s="776" customFormat="1" ht="50.1" customHeight="1" x14ac:dyDescent="0.2">
      <c r="A171" s="727">
        <v>5</v>
      </c>
      <c r="B171" s="732">
        <v>16230</v>
      </c>
      <c r="C171" s="728" t="s">
        <v>214</v>
      </c>
      <c r="D171" s="777" t="s">
        <v>215</v>
      </c>
      <c r="E171" s="778" t="s">
        <v>851</v>
      </c>
      <c r="F171" s="732" t="s">
        <v>1267</v>
      </c>
      <c r="G171" s="779">
        <v>10</v>
      </c>
      <c r="H171" s="780">
        <v>10015</v>
      </c>
      <c r="I171" s="781" t="s">
        <v>1003</v>
      </c>
      <c r="J171" s="780">
        <v>1500</v>
      </c>
      <c r="K171" s="786" t="s">
        <v>68</v>
      </c>
      <c r="L171" s="779" t="s">
        <v>217</v>
      </c>
      <c r="M171" s="728"/>
    </row>
    <row r="172" spans="1:18" s="776" customFormat="1" ht="12" customHeight="1" x14ac:dyDescent="0.2">
      <c r="A172" s="727"/>
      <c r="B172" s="732"/>
      <c r="C172" s="728"/>
      <c r="D172" s="777"/>
      <c r="E172" s="778"/>
      <c r="F172" s="732"/>
      <c r="G172" s="779"/>
      <c r="H172" s="780"/>
      <c r="I172" s="781"/>
      <c r="J172" s="780"/>
      <c r="K172" s="786"/>
      <c r="L172" s="779"/>
      <c r="M172" s="728"/>
    </row>
    <row r="173" spans="1:18" s="776" customFormat="1" ht="50.1" customHeight="1" x14ac:dyDescent="0.2">
      <c r="A173" s="743"/>
      <c r="B173" s="744">
        <v>18</v>
      </c>
      <c r="C173" s="710" t="s">
        <v>416</v>
      </c>
      <c r="D173" s="782"/>
      <c r="E173" s="782"/>
      <c r="F173" s="744"/>
      <c r="G173" s="789">
        <f>+G174</f>
        <v>18</v>
      </c>
      <c r="H173" s="784">
        <f>+H174</f>
        <v>170146</v>
      </c>
      <c r="I173" s="788"/>
      <c r="J173" s="784"/>
      <c r="K173" s="784"/>
      <c r="L173" s="783"/>
      <c r="M173" s="745"/>
    </row>
    <row r="174" spans="1:18" s="776" customFormat="1" ht="50.1" customHeight="1" x14ac:dyDescent="0.2">
      <c r="A174" s="743"/>
      <c r="B174" s="744">
        <v>18111</v>
      </c>
      <c r="C174" s="710" t="s">
        <v>1069</v>
      </c>
      <c r="D174" s="782"/>
      <c r="E174" s="782"/>
      <c r="F174" s="744"/>
      <c r="G174" s="789">
        <f>SUM(G175:G184)</f>
        <v>18</v>
      </c>
      <c r="H174" s="843">
        <f>SUM(H175:H184)</f>
        <v>170146</v>
      </c>
      <c r="I174" s="785"/>
      <c r="J174" s="843"/>
      <c r="K174" s="783"/>
      <c r="L174" s="783"/>
      <c r="M174" s="744"/>
    </row>
    <row r="175" spans="1:18" s="776" customFormat="1" ht="50.1" customHeight="1" x14ac:dyDescent="0.2">
      <c r="A175" s="727">
        <v>1</v>
      </c>
      <c r="B175" s="732">
        <v>18111</v>
      </c>
      <c r="C175" s="777" t="s">
        <v>148</v>
      </c>
      <c r="D175" s="777" t="s">
        <v>149</v>
      </c>
      <c r="E175" s="778" t="s">
        <v>852</v>
      </c>
      <c r="F175" s="732" t="s">
        <v>1267</v>
      </c>
      <c r="G175" s="779">
        <v>2</v>
      </c>
      <c r="H175" s="780">
        <v>46000</v>
      </c>
      <c r="I175" s="781" t="s">
        <v>1004</v>
      </c>
      <c r="J175" s="849">
        <v>1200</v>
      </c>
      <c r="K175" s="779" t="s">
        <v>152</v>
      </c>
      <c r="L175" s="779">
        <v>1988</v>
      </c>
      <c r="M175" s="728"/>
    </row>
    <row r="176" spans="1:18" s="776" customFormat="1" ht="50.1" customHeight="1" x14ac:dyDescent="0.2">
      <c r="A176" s="727">
        <v>2</v>
      </c>
      <c r="B176" s="732">
        <v>18111</v>
      </c>
      <c r="C176" s="777" t="s">
        <v>153</v>
      </c>
      <c r="D176" s="777" t="s">
        <v>154</v>
      </c>
      <c r="E176" s="778" t="s">
        <v>853</v>
      </c>
      <c r="F176" s="732" t="s">
        <v>1267</v>
      </c>
      <c r="G176" s="779">
        <v>2</v>
      </c>
      <c r="H176" s="780">
        <v>16471</v>
      </c>
      <c r="I176" s="781" t="s">
        <v>1004</v>
      </c>
      <c r="J176" s="849">
        <v>1200</v>
      </c>
      <c r="K176" s="779" t="s">
        <v>152</v>
      </c>
      <c r="L176" s="779">
        <v>1991</v>
      </c>
      <c r="M176" s="728"/>
    </row>
    <row r="177" spans="1:13" s="776" customFormat="1" ht="50.1" customHeight="1" x14ac:dyDescent="0.2">
      <c r="A177" s="727">
        <v>3</v>
      </c>
      <c r="B177" s="732">
        <v>18111</v>
      </c>
      <c r="C177" s="777" t="s">
        <v>157</v>
      </c>
      <c r="D177" s="777" t="s">
        <v>158</v>
      </c>
      <c r="E177" s="778" t="s">
        <v>854</v>
      </c>
      <c r="F177" s="732" t="s">
        <v>1267</v>
      </c>
      <c r="G177" s="779">
        <v>1</v>
      </c>
      <c r="H177" s="780">
        <v>3025</v>
      </c>
      <c r="I177" s="781" t="s">
        <v>1005</v>
      </c>
      <c r="J177" s="849">
        <v>30000</v>
      </c>
      <c r="K177" s="779" t="s">
        <v>152</v>
      </c>
      <c r="L177" s="779">
        <v>1988</v>
      </c>
      <c r="M177" s="728"/>
    </row>
    <row r="178" spans="1:13" s="776" customFormat="1" ht="50.1" customHeight="1" x14ac:dyDescent="0.2">
      <c r="A178" s="727">
        <v>4</v>
      </c>
      <c r="B178" s="732">
        <v>18111</v>
      </c>
      <c r="C178" s="777" t="s">
        <v>160</v>
      </c>
      <c r="D178" s="777" t="s">
        <v>161</v>
      </c>
      <c r="E178" s="778" t="s">
        <v>855</v>
      </c>
      <c r="F178" s="732" t="s">
        <v>1267</v>
      </c>
      <c r="G178" s="779">
        <v>1</v>
      </c>
      <c r="H178" s="780">
        <v>3325</v>
      </c>
      <c r="I178" s="781" t="s">
        <v>1005</v>
      </c>
      <c r="J178" s="849">
        <v>3000</v>
      </c>
      <c r="K178" s="779" t="s">
        <v>152</v>
      </c>
      <c r="L178" s="779">
        <v>1988</v>
      </c>
      <c r="M178" s="728"/>
    </row>
    <row r="179" spans="1:13" s="776" customFormat="1" ht="50.1" customHeight="1" x14ac:dyDescent="0.2">
      <c r="A179" s="727">
        <v>5</v>
      </c>
      <c r="B179" s="732">
        <v>18111</v>
      </c>
      <c r="C179" s="777" t="s">
        <v>148</v>
      </c>
      <c r="D179" s="777" t="s">
        <v>163</v>
      </c>
      <c r="E179" s="778" t="s">
        <v>856</v>
      </c>
      <c r="F179" s="732" t="s">
        <v>1267</v>
      </c>
      <c r="G179" s="779">
        <v>3</v>
      </c>
      <c r="H179" s="780">
        <v>11500</v>
      </c>
      <c r="I179" s="781" t="s">
        <v>1005</v>
      </c>
      <c r="J179" s="849">
        <v>1100</v>
      </c>
      <c r="K179" s="779" t="s">
        <v>152</v>
      </c>
      <c r="L179" s="779">
        <v>1989</v>
      </c>
      <c r="M179" s="728"/>
    </row>
    <row r="180" spans="1:13" s="776" customFormat="1" ht="50.1" customHeight="1" x14ac:dyDescent="0.2">
      <c r="A180" s="727">
        <v>6</v>
      </c>
      <c r="B180" s="732">
        <v>18111</v>
      </c>
      <c r="C180" s="777" t="s">
        <v>165</v>
      </c>
      <c r="D180" s="777" t="s">
        <v>166</v>
      </c>
      <c r="E180" s="778" t="s">
        <v>857</v>
      </c>
      <c r="F180" s="732" t="s">
        <v>1267</v>
      </c>
      <c r="G180" s="779">
        <v>1</v>
      </c>
      <c r="H180" s="780">
        <v>3325</v>
      </c>
      <c r="I180" s="781" t="s">
        <v>1005</v>
      </c>
      <c r="J180" s="849">
        <v>3000</v>
      </c>
      <c r="K180" s="779" t="s">
        <v>152</v>
      </c>
      <c r="L180" s="779">
        <v>1989</v>
      </c>
      <c r="M180" s="728"/>
    </row>
    <row r="181" spans="1:13" s="776" customFormat="1" ht="50.1" customHeight="1" x14ac:dyDescent="0.2">
      <c r="A181" s="727">
        <v>7</v>
      </c>
      <c r="B181" s="732">
        <v>18111</v>
      </c>
      <c r="C181" s="777" t="s">
        <v>168</v>
      </c>
      <c r="D181" s="777" t="s">
        <v>169</v>
      </c>
      <c r="E181" s="778" t="s">
        <v>858</v>
      </c>
      <c r="F181" s="732" t="s">
        <v>1267</v>
      </c>
      <c r="G181" s="779">
        <v>1</v>
      </c>
      <c r="H181" s="780">
        <v>3325</v>
      </c>
      <c r="I181" s="781" t="s">
        <v>1005</v>
      </c>
      <c r="J181" s="849">
        <v>3000</v>
      </c>
      <c r="K181" s="779" t="s">
        <v>152</v>
      </c>
      <c r="L181" s="779">
        <v>1989</v>
      </c>
      <c r="M181" s="728"/>
    </row>
    <row r="182" spans="1:13" s="776" customFormat="1" ht="50.1" customHeight="1" x14ac:dyDescent="0.2">
      <c r="A182" s="727">
        <v>8</v>
      </c>
      <c r="B182" s="732">
        <v>18111</v>
      </c>
      <c r="C182" s="778" t="s">
        <v>224</v>
      </c>
      <c r="D182" s="778" t="s">
        <v>200</v>
      </c>
      <c r="E182" s="778" t="s">
        <v>859</v>
      </c>
      <c r="F182" s="732" t="s">
        <v>1267</v>
      </c>
      <c r="G182" s="779">
        <v>2</v>
      </c>
      <c r="H182" s="780">
        <v>61470</v>
      </c>
      <c r="I182" s="781" t="s">
        <v>202</v>
      </c>
      <c r="J182" s="849">
        <v>462000</v>
      </c>
      <c r="K182" s="779" t="s">
        <v>152</v>
      </c>
      <c r="L182" s="732">
        <v>2009</v>
      </c>
      <c r="M182" s="730" t="s">
        <v>888</v>
      </c>
    </row>
    <row r="183" spans="1:13" s="776" customFormat="1" ht="50.1" customHeight="1" x14ac:dyDescent="0.2">
      <c r="A183" s="727">
        <v>9</v>
      </c>
      <c r="B183" s="732">
        <v>18111</v>
      </c>
      <c r="C183" s="777" t="s">
        <v>153</v>
      </c>
      <c r="D183" s="777" t="s">
        <v>154</v>
      </c>
      <c r="E183" s="778" t="s">
        <v>860</v>
      </c>
      <c r="F183" s="732" t="s">
        <v>1267</v>
      </c>
      <c r="G183" s="779">
        <v>2</v>
      </c>
      <c r="H183" s="780">
        <v>13705</v>
      </c>
      <c r="I183" s="781" t="s">
        <v>1005</v>
      </c>
      <c r="J183" s="849">
        <v>2300</v>
      </c>
      <c r="K183" s="779" t="s">
        <v>152</v>
      </c>
      <c r="L183" s="779">
        <v>1991</v>
      </c>
      <c r="M183" s="728"/>
    </row>
    <row r="184" spans="1:13" s="776" customFormat="1" ht="50.1" customHeight="1" x14ac:dyDescent="0.2">
      <c r="A184" s="727">
        <v>10</v>
      </c>
      <c r="B184" s="732">
        <v>18111</v>
      </c>
      <c r="C184" s="777" t="s">
        <v>331</v>
      </c>
      <c r="D184" s="777" t="s">
        <v>69</v>
      </c>
      <c r="E184" s="778" t="s">
        <v>1230</v>
      </c>
      <c r="F184" s="732" t="s">
        <v>1267</v>
      </c>
      <c r="G184" s="779">
        <v>3</v>
      </c>
      <c r="H184" s="780">
        <v>8000</v>
      </c>
      <c r="I184" s="781" t="s">
        <v>1005</v>
      </c>
      <c r="J184" s="780">
        <v>7500</v>
      </c>
      <c r="K184" s="779" t="s">
        <v>152</v>
      </c>
      <c r="L184" s="779">
        <v>1991</v>
      </c>
      <c r="M184" s="728"/>
    </row>
    <row r="185" spans="1:13" s="776" customFormat="1" ht="20.100000000000001" customHeight="1" x14ac:dyDescent="0.2">
      <c r="A185" s="743"/>
      <c r="B185" s="744"/>
      <c r="C185" s="745"/>
      <c r="D185" s="782"/>
      <c r="E185" s="782"/>
      <c r="F185" s="744"/>
      <c r="G185" s="784"/>
      <c r="H185" s="784"/>
      <c r="I185" s="788"/>
      <c r="J185" s="869"/>
      <c r="K185" s="787"/>
      <c r="L185" s="783"/>
      <c r="M185" s="745"/>
    </row>
    <row r="186" spans="1:13" s="776" customFormat="1" ht="50.1" customHeight="1" x14ac:dyDescent="0.2">
      <c r="A186" s="748"/>
      <c r="B186" s="797">
        <v>31</v>
      </c>
      <c r="C186" s="798" t="s">
        <v>412</v>
      </c>
      <c r="D186" s="854"/>
      <c r="E186" s="854"/>
      <c r="F186" s="797"/>
      <c r="G186" s="855">
        <f>G187</f>
        <v>26</v>
      </c>
      <c r="H186" s="856">
        <f>H187</f>
        <v>42428</v>
      </c>
      <c r="I186" s="857"/>
      <c r="J186" s="856"/>
      <c r="K186" s="858"/>
      <c r="L186" s="859"/>
      <c r="M186" s="860"/>
    </row>
    <row r="187" spans="1:13" s="776" customFormat="1" ht="50.1" customHeight="1" x14ac:dyDescent="0.2">
      <c r="A187" s="743"/>
      <c r="B187" s="744">
        <v>31001</v>
      </c>
      <c r="C187" s="710" t="s">
        <v>1073</v>
      </c>
      <c r="D187" s="782"/>
      <c r="E187" s="782"/>
      <c r="F187" s="744"/>
      <c r="G187" s="783">
        <f>SUM(G188:G192)</f>
        <v>26</v>
      </c>
      <c r="H187" s="784">
        <f>SUM(H188:H192)</f>
        <v>42428</v>
      </c>
      <c r="I187" s="785"/>
      <c r="J187" s="784"/>
      <c r="K187" s="783"/>
      <c r="L187" s="783"/>
      <c r="M187" s="744"/>
    </row>
    <row r="188" spans="1:13" s="776" customFormat="1" ht="50.1" customHeight="1" x14ac:dyDescent="0.2">
      <c r="A188" s="727">
        <v>1</v>
      </c>
      <c r="B188" s="732">
        <v>31001</v>
      </c>
      <c r="C188" s="790" t="s">
        <v>119</v>
      </c>
      <c r="D188" s="777" t="s">
        <v>120</v>
      </c>
      <c r="E188" s="778" t="s">
        <v>863</v>
      </c>
      <c r="F188" s="732" t="s">
        <v>1267</v>
      </c>
      <c r="G188" s="779">
        <v>4</v>
      </c>
      <c r="H188" s="780">
        <v>6500</v>
      </c>
      <c r="I188" s="781" t="s">
        <v>1017</v>
      </c>
      <c r="J188" s="849">
        <v>280</v>
      </c>
      <c r="K188" s="779" t="s">
        <v>68</v>
      </c>
      <c r="L188" s="779" t="s">
        <v>31</v>
      </c>
      <c r="M188" s="728"/>
    </row>
    <row r="189" spans="1:13" s="776" customFormat="1" ht="50.1" customHeight="1" x14ac:dyDescent="0.2">
      <c r="A189" s="727">
        <v>2</v>
      </c>
      <c r="B189" s="732">
        <v>31001</v>
      </c>
      <c r="C189" s="778" t="s">
        <v>122</v>
      </c>
      <c r="D189" s="777" t="s">
        <v>123</v>
      </c>
      <c r="E189" s="778" t="s">
        <v>864</v>
      </c>
      <c r="F189" s="732" t="s">
        <v>1267</v>
      </c>
      <c r="G189" s="779">
        <v>4</v>
      </c>
      <c r="H189" s="780">
        <v>8893</v>
      </c>
      <c r="I189" s="781" t="s">
        <v>1017</v>
      </c>
      <c r="J189" s="849">
        <v>240</v>
      </c>
      <c r="K189" s="779" t="s">
        <v>68</v>
      </c>
      <c r="L189" s="779" t="s">
        <v>31</v>
      </c>
      <c r="M189" s="728"/>
    </row>
    <row r="190" spans="1:13" s="776" customFormat="1" ht="50.1" customHeight="1" x14ac:dyDescent="0.2">
      <c r="A190" s="727">
        <v>3</v>
      </c>
      <c r="B190" s="732">
        <v>31001</v>
      </c>
      <c r="C190" s="728" t="s">
        <v>125</v>
      </c>
      <c r="D190" s="777" t="s">
        <v>126</v>
      </c>
      <c r="E190" s="778" t="s">
        <v>865</v>
      </c>
      <c r="F190" s="732" t="s">
        <v>1267</v>
      </c>
      <c r="G190" s="779">
        <v>5</v>
      </c>
      <c r="H190" s="780">
        <v>2350</v>
      </c>
      <c r="I190" s="781" t="s">
        <v>1017</v>
      </c>
      <c r="J190" s="849">
        <v>1000</v>
      </c>
      <c r="K190" s="779" t="s">
        <v>128</v>
      </c>
      <c r="L190" s="779" t="s">
        <v>85</v>
      </c>
      <c r="M190" s="728"/>
    </row>
    <row r="191" spans="1:13" s="776" customFormat="1" ht="50.1" customHeight="1" x14ac:dyDescent="0.2">
      <c r="A191" s="727">
        <v>4</v>
      </c>
      <c r="B191" s="732">
        <v>31001</v>
      </c>
      <c r="C191" s="777" t="s">
        <v>130</v>
      </c>
      <c r="D191" s="777" t="s">
        <v>69</v>
      </c>
      <c r="E191" s="778" t="s">
        <v>866</v>
      </c>
      <c r="F191" s="732" t="s">
        <v>1267</v>
      </c>
      <c r="G191" s="779">
        <v>10</v>
      </c>
      <c r="H191" s="780">
        <v>22435</v>
      </c>
      <c r="I191" s="781" t="s">
        <v>1019</v>
      </c>
      <c r="J191" s="849">
        <v>650</v>
      </c>
      <c r="K191" s="779" t="s">
        <v>68</v>
      </c>
      <c r="L191" s="779" t="s">
        <v>59</v>
      </c>
      <c r="M191" s="728"/>
    </row>
    <row r="192" spans="1:13" s="776" customFormat="1" ht="50.1" customHeight="1" x14ac:dyDescent="0.2">
      <c r="A192" s="727">
        <v>5</v>
      </c>
      <c r="B192" s="732">
        <v>31001</v>
      </c>
      <c r="C192" s="728" t="s">
        <v>131</v>
      </c>
      <c r="D192" s="777" t="s">
        <v>132</v>
      </c>
      <c r="E192" s="778" t="s">
        <v>867</v>
      </c>
      <c r="F192" s="732" t="s">
        <v>1267</v>
      </c>
      <c r="G192" s="779">
        <v>3</v>
      </c>
      <c r="H192" s="780">
        <v>2250</v>
      </c>
      <c r="I192" s="781" t="s">
        <v>1019</v>
      </c>
      <c r="J192" s="849">
        <v>150</v>
      </c>
      <c r="K192" s="779" t="s">
        <v>70</v>
      </c>
      <c r="L192" s="779" t="s">
        <v>50</v>
      </c>
      <c r="M192" s="728"/>
    </row>
    <row r="193" spans="1:18" s="776" customFormat="1" ht="20.100000000000001" customHeight="1" x14ac:dyDescent="0.2">
      <c r="A193" s="727"/>
      <c r="B193" s="732"/>
      <c r="C193" s="796"/>
      <c r="D193" s="862"/>
      <c r="E193" s="863"/>
      <c r="F193" s="816"/>
      <c r="G193" s="816"/>
      <c r="H193" s="826"/>
      <c r="I193" s="781"/>
      <c r="J193" s="849"/>
      <c r="K193" s="786"/>
      <c r="L193" s="779"/>
      <c r="M193" s="728"/>
    </row>
    <row r="194" spans="1:18" s="776" customFormat="1" ht="50.1" customHeight="1" x14ac:dyDescent="0.2">
      <c r="A194" s="743"/>
      <c r="B194" s="743">
        <v>32</v>
      </c>
      <c r="C194" s="810" t="s">
        <v>413</v>
      </c>
      <c r="D194" s="811"/>
      <c r="E194" s="811"/>
      <c r="F194" s="743"/>
      <c r="G194" s="789">
        <f>+G195+G198</f>
        <v>6</v>
      </c>
      <c r="H194" s="784">
        <f>+H195+H198</f>
        <v>2228</v>
      </c>
      <c r="I194" s="788"/>
      <c r="J194" s="784"/>
      <c r="K194" s="783"/>
      <c r="L194" s="783"/>
      <c r="M194" s="744"/>
    </row>
    <row r="195" spans="1:18" s="776" customFormat="1" ht="50.1" customHeight="1" x14ac:dyDescent="0.2">
      <c r="A195" s="743"/>
      <c r="B195" s="743">
        <v>32402</v>
      </c>
      <c r="C195" s="810" t="s">
        <v>1220</v>
      </c>
      <c r="D195" s="811"/>
      <c r="E195" s="811"/>
      <c r="F195" s="743"/>
      <c r="G195" s="783">
        <f>SUM(G196)</f>
        <v>4</v>
      </c>
      <c r="H195" s="784">
        <f>SUM(H196)</f>
        <v>2228</v>
      </c>
      <c r="I195" s="785"/>
      <c r="J195" s="784"/>
      <c r="K195" s="783"/>
      <c r="L195" s="783"/>
      <c r="M195" s="744"/>
    </row>
    <row r="196" spans="1:18" s="776" customFormat="1" ht="50.1" customHeight="1" x14ac:dyDescent="0.2">
      <c r="A196" s="727">
        <v>1</v>
      </c>
      <c r="B196" s="727">
        <v>32402</v>
      </c>
      <c r="C196" s="735" t="s">
        <v>60</v>
      </c>
      <c r="D196" s="863" t="s">
        <v>112</v>
      </c>
      <c r="E196" s="862" t="s">
        <v>1231</v>
      </c>
      <c r="F196" s="727" t="s">
        <v>1267</v>
      </c>
      <c r="G196" s="779">
        <v>4</v>
      </c>
      <c r="H196" s="780">
        <v>2228</v>
      </c>
      <c r="I196" s="781" t="s">
        <v>1018</v>
      </c>
      <c r="J196" s="849">
        <v>1152</v>
      </c>
      <c r="K196" s="786" t="s">
        <v>68</v>
      </c>
      <c r="L196" s="779" t="s">
        <v>85</v>
      </c>
      <c r="M196" s="728"/>
    </row>
    <row r="197" spans="1:18" s="776" customFormat="1" ht="20.100000000000001" customHeight="1" x14ac:dyDescent="0.2">
      <c r="A197" s="727"/>
      <c r="B197" s="727"/>
      <c r="C197" s="727"/>
      <c r="D197" s="727"/>
      <c r="E197" s="727"/>
      <c r="F197" s="727"/>
      <c r="G197" s="732"/>
      <c r="H197" s="731"/>
      <c r="I197" s="730"/>
      <c r="J197" s="731"/>
      <c r="K197" s="732"/>
      <c r="L197" s="732"/>
      <c r="M197" s="732"/>
    </row>
    <row r="198" spans="1:18" s="776" customFormat="1" ht="50.1" customHeight="1" x14ac:dyDescent="0.2">
      <c r="A198" s="743"/>
      <c r="B198" s="743">
        <v>32903</v>
      </c>
      <c r="C198" s="810" t="s">
        <v>1079</v>
      </c>
      <c r="D198" s="811"/>
      <c r="E198" s="811"/>
      <c r="F198" s="743"/>
      <c r="G198" s="783">
        <f>SUM(G199:G199)</f>
        <v>2</v>
      </c>
      <c r="H198" s="783">
        <f>SUM(H199:H199)</f>
        <v>0</v>
      </c>
      <c r="I198" s="785"/>
      <c r="J198" s="826" t="s">
        <v>69</v>
      </c>
      <c r="K198" s="796" t="s">
        <v>69</v>
      </c>
      <c r="L198" s="783"/>
      <c r="M198" s="744"/>
    </row>
    <row r="199" spans="1:18" s="776" customFormat="1" ht="50.1" customHeight="1" x14ac:dyDescent="0.2">
      <c r="A199" s="746">
        <v>1</v>
      </c>
      <c r="B199" s="727">
        <v>32903</v>
      </c>
      <c r="C199" s="812" t="s">
        <v>69</v>
      </c>
      <c r="D199" s="813" t="s">
        <v>1191</v>
      </c>
      <c r="E199" s="813" t="s">
        <v>1132</v>
      </c>
      <c r="F199" s="727" t="s">
        <v>1267</v>
      </c>
      <c r="G199" s="815">
        <v>2</v>
      </c>
      <c r="H199" s="816" t="s">
        <v>69</v>
      </c>
      <c r="I199" s="839" t="s">
        <v>1190</v>
      </c>
      <c r="J199" s="826" t="s">
        <v>69</v>
      </c>
      <c r="K199" s="796" t="s">
        <v>69</v>
      </c>
      <c r="L199" s="817"/>
      <c r="M199" s="728"/>
    </row>
    <row r="200" spans="1:18" x14ac:dyDescent="0.2">
      <c r="A200" s="711"/>
      <c r="B200" s="711"/>
      <c r="C200" s="712"/>
      <c r="D200" s="713"/>
      <c r="E200" s="713"/>
      <c r="F200" s="711"/>
      <c r="G200" s="714"/>
      <c r="H200" s="715"/>
      <c r="I200" s="716"/>
      <c r="J200" s="717"/>
      <c r="K200" s="718"/>
      <c r="L200" s="719"/>
      <c r="M200" s="720"/>
      <c r="N200" s="690"/>
      <c r="O200" s="690"/>
      <c r="P200" s="690"/>
      <c r="Q200" s="690"/>
      <c r="R200" s="690"/>
    </row>
    <row r="201" spans="1:18" ht="20.100000000000001" customHeight="1" thickBot="1" x14ac:dyDescent="0.3">
      <c r="A201" s="2085" t="s">
        <v>15</v>
      </c>
      <c r="B201" s="2086"/>
      <c r="C201" s="2086"/>
      <c r="D201" s="2086"/>
      <c r="E201" s="2086"/>
      <c r="F201" s="2087"/>
      <c r="G201" s="722">
        <f>G11+G151+G165+G173+G186+G194</f>
        <v>317</v>
      </c>
      <c r="H201" s="722">
        <f>H11+H151+H165+H173+H186+H194</f>
        <v>688987</v>
      </c>
      <c r="I201" s="723"/>
      <c r="J201" s="724"/>
      <c r="K201" s="725"/>
      <c r="L201" s="725"/>
      <c r="M201" s="725"/>
      <c r="N201" s="690"/>
      <c r="O201" s="690"/>
      <c r="P201" s="690"/>
      <c r="Q201" s="690"/>
      <c r="R201" s="690"/>
    </row>
    <row r="202" spans="1:18" ht="15.75" thickTop="1" x14ac:dyDescent="0.2">
      <c r="N202" s="690"/>
      <c r="O202" s="690"/>
      <c r="P202" s="690"/>
      <c r="Q202" s="690"/>
      <c r="R202" s="690"/>
    </row>
  </sheetData>
  <mergeCells count="20">
    <mergeCell ref="A201:F201"/>
    <mergeCell ref="C12:E12"/>
    <mergeCell ref="E6:E8"/>
    <mergeCell ref="D6:D8"/>
    <mergeCell ref="C6:C8"/>
    <mergeCell ref="C165:F165"/>
    <mergeCell ref="E65:E66"/>
    <mergeCell ref="E105:E106"/>
    <mergeCell ref="B6:B8"/>
    <mergeCell ref="A6:A8"/>
    <mergeCell ref="A1:M1"/>
    <mergeCell ref="F6:F8"/>
    <mergeCell ref="G6:G8"/>
    <mergeCell ref="H6:H8"/>
    <mergeCell ref="I6:I8"/>
    <mergeCell ref="J6:K7"/>
    <mergeCell ref="L6:L8"/>
    <mergeCell ref="M6:M8"/>
    <mergeCell ref="A3:M3"/>
    <mergeCell ref="A2:M2"/>
  </mergeCells>
  <phoneticPr fontId="9" type="noConversion"/>
  <pageMargins left="1.1811023622047245" right="0.19685039370078741" top="0.98425196850393704" bottom="0.59055118110236227" header="0.51181102362204722" footer="0.51181102362204722"/>
  <pageSetup paperSize="9" scale="75" orientation="landscape" horizontalDpi="4294967293" verticalDpi="4294967293" r:id="rId1"/>
  <headerFooter alignWithMargins="0"/>
  <ignoredErrors>
    <ignoredError sqref="L188:L192 L37:L40 L196 L91:L93 L167:L170 L153:L154 L43:L48 L85:L89 L98:L99 L41 L171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1"/>
  <sheetViews>
    <sheetView view="pageBreakPreview" topLeftCell="A7" zoomScale="80" zoomScaleNormal="100" zoomScaleSheetLayoutView="80" workbookViewId="0">
      <pane ySplit="855" topLeftCell="A142" activePane="bottomLeft"/>
      <selection activeCell="A61" sqref="A61:C61"/>
      <selection pane="bottomLeft" activeCell="A61" sqref="A61:C61"/>
    </sheetView>
  </sheetViews>
  <sheetFormatPr defaultColWidth="18.140625" defaultRowHeight="15" x14ac:dyDescent="0.2"/>
  <cols>
    <col min="1" max="1" width="4.7109375" style="696" customWidth="1"/>
    <col min="2" max="2" width="7.42578125" style="688" customWidth="1"/>
    <col min="3" max="3" width="18.5703125" style="690" customWidth="1"/>
    <col min="4" max="4" width="20.28515625" style="690" customWidth="1"/>
    <col min="5" max="5" width="26" style="690" customWidth="1"/>
    <col min="6" max="6" width="9.5703125" style="688" customWidth="1"/>
    <col min="7" max="7" width="10.85546875" style="693" customWidth="1"/>
    <col min="8" max="8" width="13.28515625" style="694" customWidth="1"/>
    <col min="9" max="9" width="16.28515625" style="695" customWidth="1"/>
    <col min="10" max="10" width="11.140625" style="694" customWidth="1"/>
    <col min="11" max="11" width="10.28515625" style="688" customWidth="1"/>
    <col min="12" max="12" width="8.42578125" style="688" customWidth="1"/>
    <col min="13" max="13" width="22.140625" style="688" customWidth="1"/>
    <col min="14" max="18" width="18.140625" style="689"/>
    <col min="19" max="16384" width="18.140625" style="690"/>
  </cols>
  <sheetData>
    <row r="1" spans="1:18" ht="15.75" x14ac:dyDescent="0.25">
      <c r="A1" s="2075" t="s">
        <v>1034</v>
      </c>
      <c r="B1" s="2075"/>
      <c r="C1" s="2075"/>
      <c r="D1" s="2075"/>
      <c r="E1" s="2075"/>
      <c r="F1" s="2075"/>
      <c r="G1" s="2075"/>
      <c r="H1" s="2075"/>
      <c r="I1" s="2075"/>
      <c r="J1" s="2075"/>
      <c r="K1" s="2075"/>
      <c r="L1" s="2075"/>
      <c r="M1" s="2075"/>
    </row>
    <row r="2" spans="1:18" ht="15.75" x14ac:dyDescent="0.25">
      <c r="A2" s="2075" t="s">
        <v>449</v>
      </c>
      <c r="B2" s="2075"/>
      <c r="C2" s="2075"/>
      <c r="D2" s="2075"/>
      <c r="E2" s="2075"/>
      <c r="F2" s="2075"/>
      <c r="G2" s="2075"/>
      <c r="H2" s="2075"/>
      <c r="I2" s="2075"/>
      <c r="J2" s="2075"/>
      <c r="K2" s="2075"/>
      <c r="L2" s="2075"/>
      <c r="M2" s="2075"/>
    </row>
    <row r="3" spans="1:18" ht="15.75" x14ac:dyDescent="0.25">
      <c r="A3" s="2075" t="s">
        <v>451</v>
      </c>
      <c r="B3" s="2075"/>
      <c r="C3" s="2075"/>
      <c r="D3" s="2075"/>
      <c r="E3" s="2075"/>
      <c r="F3" s="2075"/>
      <c r="G3" s="2075"/>
      <c r="H3" s="2075"/>
      <c r="I3" s="2075"/>
      <c r="J3" s="2075"/>
      <c r="K3" s="2075"/>
      <c r="L3" s="2075"/>
      <c r="M3" s="2075"/>
    </row>
    <row r="4" spans="1:18" ht="15.75" x14ac:dyDescent="0.25">
      <c r="A4" s="691"/>
      <c r="B4" s="692"/>
    </row>
    <row r="5" spans="1:18" ht="8.25" customHeight="1" x14ac:dyDescent="0.25">
      <c r="H5" s="697"/>
      <c r="I5" s="698"/>
      <c r="J5" s="699"/>
      <c r="K5" s="700"/>
      <c r="L5" s="701"/>
    </row>
    <row r="6" spans="1:18" x14ac:dyDescent="0.2">
      <c r="A6" s="2102" t="s">
        <v>1261</v>
      </c>
      <c r="B6" s="2076" t="s">
        <v>13</v>
      </c>
      <c r="C6" s="2076" t="s">
        <v>8</v>
      </c>
      <c r="D6" s="2076" t="s">
        <v>9</v>
      </c>
      <c r="E6" s="2076" t="s">
        <v>1</v>
      </c>
      <c r="F6" s="2076" t="s">
        <v>1262</v>
      </c>
      <c r="G6" s="2079" t="s">
        <v>1263</v>
      </c>
      <c r="H6" s="2082" t="s">
        <v>1264</v>
      </c>
      <c r="I6" s="2076" t="s">
        <v>14</v>
      </c>
      <c r="J6" s="2091" t="s">
        <v>876</v>
      </c>
      <c r="K6" s="2092"/>
      <c r="L6" s="2079" t="s">
        <v>1265</v>
      </c>
      <c r="M6" s="2076" t="s">
        <v>1266</v>
      </c>
    </row>
    <row r="7" spans="1:18" x14ac:dyDescent="0.2">
      <c r="A7" s="2103"/>
      <c r="B7" s="2077"/>
      <c r="C7" s="2077"/>
      <c r="D7" s="2077"/>
      <c r="E7" s="2077"/>
      <c r="F7" s="2077"/>
      <c r="G7" s="2080"/>
      <c r="H7" s="2083"/>
      <c r="I7" s="2077"/>
      <c r="J7" s="2093"/>
      <c r="K7" s="2094"/>
      <c r="L7" s="2080"/>
      <c r="M7" s="2077"/>
    </row>
    <row r="8" spans="1:18" ht="30" x14ac:dyDescent="0.2">
      <c r="A8" s="2104"/>
      <c r="B8" s="2078"/>
      <c r="C8" s="2078"/>
      <c r="D8" s="2078"/>
      <c r="E8" s="2078"/>
      <c r="F8" s="2078"/>
      <c r="G8" s="2081"/>
      <c r="H8" s="2084"/>
      <c r="I8" s="2078"/>
      <c r="J8" s="739" t="s">
        <v>15</v>
      </c>
      <c r="K8" s="740" t="s">
        <v>16</v>
      </c>
      <c r="L8" s="2081"/>
      <c r="M8" s="2078"/>
    </row>
    <row r="9" spans="1:18" s="868" customFormat="1" x14ac:dyDescent="0.2">
      <c r="A9" s="741">
        <v>1</v>
      </c>
      <c r="B9" s="865">
        <v>2</v>
      </c>
      <c r="C9" s="865">
        <v>3</v>
      </c>
      <c r="D9" s="865">
        <v>4</v>
      </c>
      <c r="E9" s="865">
        <v>5</v>
      </c>
      <c r="F9" s="865">
        <v>6</v>
      </c>
      <c r="G9" s="792">
        <v>7</v>
      </c>
      <c r="H9" s="866">
        <v>8</v>
      </c>
      <c r="I9" s="865">
        <v>9</v>
      </c>
      <c r="J9" s="866">
        <v>10</v>
      </c>
      <c r="K9" s="865">
        <v>11</v>
      </c>
      <c r="L9" s="865">
        <v>12</v>
      </c>
      <c r="M9" s="865">
        <v>13</v>
      </c>
      <c r="N9" s="867"/>
      <c r="O9" s="867"/>
      <c r="P9" s="867"/>
      <c r="Q9" s="867"/>
      <c r="R9" s="867"/>
    </row>
    <row r="10" spans="1:18" x14ac:dyDescent="0.2">
      <c r="A10" s="703"/>
      <c r="B10" s="704"/>
      <c r="C10" s="704"/>
      <c r="D10" s="704"/>
      <c r="E10" s="704"/>
      <c r="F10" s="704"/>
      <c r="G10" s="705"/>
      <c r="H10" s="706"/>
      <c r="I10" s="707"/>
      <c r="J10" s="708"/>
      <c r="K10" s="704"/>
      <c r="L10" s="704"/>
      <c r="M10" s="704"/>
    </row>
    <row r="11" spans="1:18" s="774" customFormat="1" ht="50.1" customHeight="1" x14ac:dyDescent="0.2">
      <c r="A11" s="749"/>
      <c r="B11" s="744">
        <v>10</v>
      </c>
      <c r="C11" s="872" t="s">
        <v>409</v>
      </c>
      <c r="D11" s="873"/>
      <c r="E11" s="873"/>
      <c r="F11" s="873"/>
      <c r="G11" s="874">
        <f>G12+G20+G40</f>
        <v>108</v>
      </c>
      <c r="H11" s="875">
        <f>H12+H20+H40</f>
        <v>1257253</v>
      </c>
      <c r="I11" s="876"/>
      <c r="J11" s="875"/>
      <c r="K11" s="873"/>
      <c r="L11" s="873"/>
      <c r="M11" s="873"/>
      <c r="N11" s="773"/>
      <c r="O11" s="773"/>
      <c r="P11" s="773"/>
      <c r="Q11" s="773"/>
      <c r="R11" s="773"/>
    </row>
    <row r="12" spans="1:18" s="774" customFormat="1" ht="50.1" customHeight="1" x14ac:dyDescent="0.2">
      <c r="A12" s="743"/>
      <c r="B12" s="744">
        <v>10611</v>
      </c>
      <c r="C12" s="2088" t="s">
        <v>995</v>
      </c>
      <c r="D12" s="2089"/>
      <c r="E12" s="2089"/>
      <c r="F12" s="2090"/>
      <c r="G12" s="783">
        <f>SUM(G13:G18)</f>
        <v>15</v>
      </c>
      <c r="H12" s="784">
        <f>SUM(H13:H18)</f>
        <v>107000</v>
      </c>
      <c r="I12" s="870"/>
      <c r="J12" s="843"/>
      <c r="K12" s="783"/>
      <c r="L12" s="783"/>
      <c r="M12" s="745"/>
      <c r="N12" s="773"/>
      <c r="O12" s="773"/>
      <c r="P12" s="773"/>
      <c r="Q12" s="773"/>
      <c r="R12" s="773"/>
    </row>
    <row r="13" spans="1:18" s="776" customFormat="1" ht="50.1" customHeight="1" x14ac:dyDescent="0.2">
      <c r="A13" s="727">
        <v>1</v>
      </c>
      <c r="B13" s="732">
        <v>10611</v>
      </c>
      <c r="C13" s="796" t="s">
        <v>69</v>
      </c>
      <c r="D13" s="728" t="s">
        <v>996</v>
      </c>
      <c r="E13" s="777" t="s">
        <v>1243</v>
      </c>
      <c r="F13" s="732" t="s">
        <v>1267</v>
      </c>
      <c r="G13" s="779">
        <v>2</v>
      </c>
      <c r="H13" s="826">
        <v>15000</v>
      </c>
      <c r="I13" s="781" t="s">
        <v>998</v>
      </c>
      <c r="J13" s="780"/>
      <c r="K13" s="779"/>
      <c r="L13" s="779"/>
      <c r="M13" s="728"/>
      <c r="N13" s="775"/>
      <c r="O13" s="775"/>
      <c r="P13" s="775"/>
      <c r="Q13" s="775"/>
      <c r="R13" s="775"/>
    </row>
    <row r="14" spans="1:18" s="776" customFormat="1" ht="50.1" customHeight="1" x14ac:dyDescent="0.2">
      <c r="A14" s="727">
        <v>2</v>
      </c>
      <c r="B14" s="732">
        <v>10611</v>
      </c>
      <c r="C14" s="796" t="s">
        <v>69</v>
      </c>
      <c r="D14" s="728" t="s">
        <v>548</v>
      </c>
      <c r="E14" s="777" t="s">
        <v>647</v>
      </c>
      <c r="F14" s="732" t="s">
        <v>1267</v>
      </c>
      <c r="G14" s="779">
        <v>3</v>
      </c>
      <c r="H14" s="826">
        <v>20000</v>
      </c>
      <c r="I14" s="781" t="s">
        <v>998</v>
      </c>
      <c r="J14" s="780">
        <v>90</v>
      </c>
      <c r="K14" s="786" t="s">
        <v>30</v>
      </c>
      <c r="L14" s="779"/>
      <c r="M14" s="728"/>
      <c r="N14" s="775"/>
      <c r="O14" s="775"/>
      <c r="P14" s="775"/>
      <c r="Q14" s="775"/>
      <c r="R14" s="775"/>
    </row>
    <row r="15" spans="1:18" s="776" customFormat="1" ht="50.1" customHeight="1" x14ac:dyDescent="0.2">
      <c r="A15" s="727">
        <v>3</v>
      </c>
      <c r="B15" s="732">
        <v>10611</v>
      </c>
      <c r="C15" s="796" t="s">
        <v>69</v>
      </c>
      <c r="D15" s="777" t="s">
        <v>546</v>
      </c>
      <c r="E15" s="778" t="s">
        <v>646</v>
      </c>
      <c r="F15" s="732" t="s">
        <v>1267</v>
      </c>
      <c r="G15" s="816">
        <v>3</v>
      </c>
      <c r="H15" s="826">
        <v>21000</v>
      </c>
      <c r="I15" s="781" t="s">
        <v>998</v>
      </c>
      <c r="J15" s="826">
        <v>50</v>
      </c>
      <c r="K15" s="786" t="s">
        <v>30</v>
      </c>
      <c r="L15" s="779"/>
      <c r="M15" s="728"/>
      <c r="N15" s="775"/>
      <c r="O15" s="775"/>
      <c r="P15" s="775"/>
      <c r="Q15" s="775"/>
      <c r="R15" s="775"/>
    </row>
    <row r="16" spans="1:18" s="776" customFormat="1" ht="50.1" customHeight="1" x14ac:dyDescent="0.2">
      <c r="A16" s="727">
        <v>4</v>
      </c>
      <c r="B16" s="732">
        <v>10611</v>
      </c>
      <c r="C16" s="796" t="s">
        <v>69</v>
      </c>
      <c r="D16" s="777" t="s">
        <v>1030</v>
      </c>
      <c r="E16" s="778" t="s">
        <v>646</v>
      </c>
      <c r="F16" s="732" t="s">
        <v>1267</v>
      </c>
      <c r="G16" s="816">
        <v>3</v>
      </c>
      <c r="H16" s="826">
        <v>20000</v>
      </c>
      <c r="I16" s="781" t="s">
        <v>998</v>
      </c>
      <c r="J16" s="826">
        <v>60</v>
      </c>
      <c r="K16" s="786" t="s">
        <v>30</v>
      </c>
      <c r="L16" s="779"/>
      <c r="M16" s="728"/>
      <c r="N16" s="775"/>
      <c r="O16" s="775"/>
      <c r="P16" s="775"/>
      <c r="Q16" s="775"/>
      <c r="R16" s="775"/>
    </row>
    <row r="17" spans="1:18" s="776" customFormat="1" ht="50.1" customHeight="1" x14ac:dyDescent="0.2">
      <c r="A17" s="727">
        <v>5</v>
      </c>
      <c r="B17" s="732">
        <v>10611</v>
      </c>
      <c r="C17" s="796" t="s">
        <v>69</v>
      </c>
      <c r="D17" s="777" t="s">
        <v>1031</v>
      </c>
      <c r="E17" s="778" t="s">
        <v>1244</v>
      </c>
      <c r="F17" s="732" t="s">
        <v>1267</v>
      </c>
      <c r="G17" s="816">
        <v>2</v>
      </c>
      <c r="H17" s="826">
        <v>15000</v>
      </c>
      <c r="I17" s="781" t="s">
        <v>998</v>
      </c>
      <c r="J17" s="826">
        <v>100</v>
      </c>
      <c r="K17" s="786" t="s">
        <v>30</v>
      </c>
      <c r="L17" s="779"/>
      <c r="M17" s="728"/>
      <c r="N17" s="775"/>
      <c r="O17" s="775"/>
      <c r="P17" s="775"/>
      <c r="Q17" s="775"/>
      <c r="R17" s="775"/>
    </row>
    <row r="18" spans="1:18" s="776" customFormat="1" ht="50.1" customHeight="1" x14ac:dyDescent="0.2">
      <c r="A18" s="727">
        <v>6</v>
      </c>
      <c r="B18" s="732">
        <v>10611</v>
      </c>
      <c r="C18" s="796" t="s">
        <v>69</v>
      </c>
      <c r="D18" s="777" t="s">
        <v>1033</v>
      </c>
      <c r="E18" s="778" t="s">
        <v>906</v>
      </c>
      <c r="F18" s="732" t="s">
        <v>1267</v>
      </c>
      <c r="G18" s="816">
        <v>2</v>
      </c>
      <c r="H18" s="826">
        <v>16000</v>
      </c>
      <c r="I18" s="781" t="s">
        <v>998</v>
      </c>
      <c r="J18" s="826">
        <v>25</v>
      </c>
      <c r="K18" s="786" t="s">
        <v>30</v>
      </c>
      <c r="L18" s="779"/>
      <c r="M18" s="728"/>
      <c r="N18" s="775"/>
      <c r="O18" s="775"/>
      <c r="P18" s="775"/>
      <c r="Q18" s="775"/>
      <c r="R18" s="775"/>
    </row>
    <row r="19" spans="1:18" s="776" customFormat="1" ht="20.100000000000001" customHeight="1" x14ac:dyDescent="0.2">
      <c r="A19" s="727"/>
      <c r="B19" s="732"/>
      <c r="C19" s="728"/>
      <c r="D19" s="777"/>
      <c r="E19" s="778"/>
      <c r="F19" s="732"/>
      <c r="G19" s="779"/>
      <c r="H19" s="780"/>
      <c r="I19" s="781"/>
      <c r="J19" s="780"/>
      <c r="K19" s="779"/>
      <c r="L19" s="779"/>
      <c r="M19" s="728"/>
      <c r="N19" s="775"/>
      <c r="O19" s="775"/>
      <c r="P19" s="775"/>
      <c r="Q19" s="775"/>
      <c r="R19" s="775"/>
    </row>
    <row r="20" spans="1:18" s="776" customFormat="1" ht="50.1" customHeight="1" x14ac:dyDescent="0.2">
      <c r="A20" s="743"/>
      <c r="B20" s="744">
        <v>10622</v>
      </c>
      <c r="C20" s="710" t="s">
        <v>1057</v>
      </c>
      <c r="D20" s="745"/>
      <c r="E20" s="745"/>
      <c r="F20" s="745"/>
      <c r="G20" s="771">
        <f>SUM(G21:G38)</f>
        <v>73</v>
      </c>
      <c r="H20" s="877">
        <f>SUM(H21:H38)</f>
        <v>1050253</v>
      </c>
      <c r="I20" s="770"/>
      <c r="J20" s="877"/>
      <c r="K20" s="744"/>
      <c r="L20" s="744"/>
      <c r="M20" s="745"/>
      <c r="N20" s="775"/>
      <c r="O20" s="775"/>
      <c r="P20" s="775"/>
      <c r="Q20" s="775"/>
      <c r="R20" s="775"/>
    </row>
    <row r="21" spans="1:18" s="776" customFormat="1" ht="50.1" customHeight="1" x14ac:dyDescent="0.2">
      <c r="A21" s="727">
        <v>1</v>
      </c>
      <c r="B21" s="732">
        <v>10622</v>
      </c>
      <c r="C21" s="777" t="s">
        <v>204</v>
      </c>
      <c r="D21" s="777" t="s">
        <v>205</v>
      </c>
      <c r="E21" s="778" t="s">
        <v>637</v>
      </c>
      <c r="F21" s="732" t="s">
        <v>1267</v>
      </c>
      <c r="G21" s="779">
        <v>3</v>
      </c>
      <c r="H21" s="780">
        <v>1250</v>
      </c>
      <c r="I21" s="781" t="s">
        <v>608</v>
      </c>
      <c r="J21" s="780">
        <v>35</v>
      </c>
      <c r="K21" s="779" t="s">
        <v>30</v>
      </c>
      <c r="L21" s="779" t="s">
        <v>71</v>
      </c>
      <c r="M21" s="728"/>
      <c r="N21" s="775"/>
      <c r="O21" s="775"/>
      <c r="P21" s="775"/>
      <c r="Q21" s="775"/>
      <c r="R21" s="775"/>
    </row>
    <row r="22" spans="1:18" s="776" customFormat="1" ht="50.1" customHeight="1" x14ac:dyDescent="0.2">
      <c r="A22" s="727">
        <v>2</v>
      </c>
      <c r="B22" s="732">
        <v>10622</v>
      </c>
      <c r="C22" s="777" t="s">
        <v>209</v>
      </c>
      <c r="D22" s="777" t="s">
        <v>69</v>
      </c>
      <c r="E22" s="778" t="s">
        <v>638</v>
      </c>
      <c r="F22" s="732" t="s">
        <v>1267</v>
      </c>
      <c r="G22" s="779">
        <v>3</v>
      </c>
      <c r="H22" s="780">
        <v>1700</v>
      </c>
      <c r="I22" s="781" t="s">
        <v>608</v>
      </c>
      <c r="J22" s="780">
        <v>36</v>
      </c>
      <c r="K22" s="779" t="s">
        <v>30</v>
      </c>
      <c r="L22" s="779" t="s">
        <v>99</v>
      </c>
      <c r="M22" s="728"/>
      <c r="N22" s="775"/>
      <c r="O22" s="775"/>
      <c r="P22" s="775"/>
      <c r="Q22" s="775"/>
      <c r="R22" s="775"/>
    </row>
    <row r="23" spans="1:18" s="776" customFormat="1" ht="50.1" customHeight="1" x14ac:dyDescent="0.2">
      <c r="A23" s="727">
        <v>3</v>
      </c>
      <c r="B23" s="732">
        <v>10622</v>
      </c>
      <c r="C23" s="777" t="s">
        <v>218</v>
      </c>
      <c r="D23" s="777" t="s">
        <v>218</v>
      </c>
      <c r="E23" s="778" t="s">
        <v>639</v>
      </c>
      <c r="F23" s="732" t="s">
        <v>1267</v>
      </c>
      <c r="G23" s="779">
        <v>3</v>
      </c>
      <c r="H23" s="780">
        <v>1100</v>
      </c>
      <c r="I23" s="781" t="s">
        <v>608</v>
      </c>
      <c r="J23" s="780">
        <v>24</v>
      </c>
      <c r="K23" s="779" t="s">
        <v>30</v>
      </c>
      <c r="L23" s="779" t="s">
        <v>71</v>
      </c>
      <c r="M23" s="728"/>
      <c r="N23" s="775"/>
      <c r="O23" s="775"/>
      <c r="P23" s="775"/>
      <c r="Q23" s="775"/>
      <c r="R23" s="775"/>
    </row>
    <row r="24" spans="1:18" s="776" customFormat="1" ht="50.1" customHeight="1" x14ac:dyDescent="0.2">
      <c r="A24" s="746">
        <v>4</v>
      </c>
      <c r="B24" s="732">
        <v>10622</v>
      </c>
      <c r="C24" s="878" t="s">
        <v>116</v>
      </c>
      <c r="D24" s="878" t="s">
        <v>116</v>
      </c>
      <c r="E24" s="837" t="s">
        <v>640</v>
      </c>
      <c r="F24" s="799" t="s">
        <v>1267</v>
      </c>
      <c r="G24" s="817">
        <v>3</v>
      </c>
      <c r="H24" s="879">
        <v>1100</v>
      </c>
      <c r="I24" s="781" t="s">
        <v>608</v>
      </c>
      <c r="J24" s="879">
        <v>36</v>
      </c>
      <c r="K24" s="817" t="s">
        <v>30</v>
      </c>
      <c r="L24" s="817" t="s">
        <v>71</v>
      </c>
      <c r="M24" s="804"/>
      <c r="N24" s="775"/>
      <c r="O24" s="775"/>
      <c r="P24" s="775"/>
      <c r="Q24" s="775"/>
      <c r="R24" s="775"/>
    </row>
    <row r="25" spans="1:18" s="776" customFormat="1" ht="50.1" customHeight="1" x14ac:dyDescent="0.2">
      <c r="A25" s="727">
        <v>5</v>
      </c>
      <c r="B25" s="732">
        <v>10622</v>
      </c>
      <c r="C25" s="777" t="s">
        <v>222</v>
      </c>
      <c r="D25" s="777" t="s">
        <v>222</v>
      </c>
      <c r="E25" s="778" t="s">
        <v>638</v>
      </c>
      <c r="F25" s="732" t="s">
        <v>1267</v>
      </c>
      <c r="G25" s="779">
        <v>3</v>
      </c>
      <c r="H25" s="780">
        <v>1700</v>
      </c>
      <c r="I25" s="781" t="s">
        <v>608</v>
      </c>
      <c r="J25" s="780">
        <v>36</v>
      </c>
      <c r="K25" s="779" t="s">
        <v>30</v>
      </c>
      <c r="L25" s="779" t="s">
        <v>99</v>
      </c>
      <c r="M25" s="728"/>
      <c r="N25" s="775"/>
      <c r="O25" s="775"/>
      <c r="P25" s="775"/>
      <c r="Q25" s="775"/>
      <c r="R25" s="775"/>
    </row>
    <row r="26" spans="1:18" s="776" customFormat="1" ht="50.1" customHeight="1" x14ac:dyDescent="0.2">
      <c r="A26" s="727">
        <v>6</v>
      </c>
      <c r="B26" s="732">
        <v>10622</v>
      </c>
      <c r="C26" s="796" t="s">
        <v>69</v>
      </c>
      <c r="D26" s="728" t="s">
        <v>536</v>
      </c>
      <c r="E26" s="728" t="s">
        <v>641</v>
      </c>
      <c r="F26" s="732" t="s">
        <v>1267</v>
      </c>
      <c r="G26" s="779">
        <v>5</v>
      </c>
      <c r="H26" s="780">
        <v>60500</v>
      </c>
      <c r="I26" s="781" t="s">
        <v>603</v>
      </c>
      <c r="J26" s="780">
        <v>50</v>
      </c>
      <c r="K26" s="779" t="s">
        <v>30</v>
      </c>
      <c r="M26" s="757"/>
      <c r="N26" s="775"/>
      <c r="O26" s="775"/>
      <c r="P26" s="775"/>
      <c r="Q26" s="775"/>
      <c r="R26" s="775"/>
    </row>
    <row r="27" spans="1:18" s="776" customFormat="1" ht="50.1" customHeight="1" x14ac:dyDescent="0.2">
      <c r="A27" s="727">
        <v>7</v>
      </c>
      <c r="B27" s="732">
        <v>10622</v>
      </c>
      <c r="C27" s="796" t="s">
        <v>69</v>
      </c>
      <c r="D27" s="728" t="s">
        <v>537</v>
      </c>
      <c r="E27" s="728" t="s">
        <v>642</v>
      </c>
      <c r="F27" s="732" t="s">
        <v>1267</v>
      </c>
      <c r="G27" s="779">
        <v>3</v>
      </c>
      <c r="H27" s="780">
        <v>22437</v>
      </c>
      <c r="I27" s="781" t="s">
        <v>609</v>
      </c>
      <c r="J27" s="780">
        <v>35</v>
      </c>
      <c r="K27" s="779" t="s">
        <v>30</v>
      </c>
      <c r="L27" s="779">
        <v>1998</v>
      </c>
      <c r="M27" s="728" t="s">
        <v>538</v>
      </c>
      <c r="N27" s="775"/>
      <c r="O27" s="775"/>
      <c r="P27" s="775"/>
      <c r="Q27" s="775"/>
      <c r="R27" s="775"/>
    </row>
    <row r="28" spans="1:18" s="776" customFormat="1" ht="50.1" customHeight="1" x14ac:dyDescent="0.2">
      <c r="A28" s="727">
        <v>8</v>
      </c>
      <c r="B28" s="732">
        <v>10622</v>
      </c>
      <c r="C28" s="796" t="s">
        <v>69</v>
      </c>
      <c r="D28" s="777" t="s">
        <v>539</v>
      </c>
      <c r="E28" s="728" t="s">
        <v>642</v>
      </c>
      <c r="F28" s="732" t="s">
        <v>1267</v>
      </c>
      <c r="G28" s="779">
        <v>3</v>
      </c>
      <c r="H28" s="780">
        <v>25312</v>
      </c>
      <c r="I28" s="781" t="s">
        <v>610</v>
      </c>
      <c r="J28" s="780">
        <v>35</v>
      </c>
      <c r="K28" s="779" t="s">
        <v>30</v>
      </c>
      <c r="L28" s="779"/>
      <c r="M28" s="728"/>
      <c r="N28" s="775"/>
      <c r="O28" s="775"/>
      <c r="P28" s="775"/>
      <c r="Q28" s="775"/>
      <c r="R28" s="775"/>
    </row>
    <row r="29" spans="1:18" s="776" customFormat="1" ht="50.1" customHeight="1" x14ac:dyDescent="0.2">
      <c r="A29" s="727">
        <v>9</v>
      </c>
      <c r="B29" s="732">
        <v>10622</v>
      </c>
      <c r="C29" s="796" t="s">
        <v>69</v>
      </c>
      <c r="D29" s="777" t="s">
        <v>540</v>
      </c>
      <c r="E29" s="777" t="s">
        <v>643</v>
      </c>
      <c r="F29" s="732" t="s">
        <v>1267</v>
      </c>
      <c r="G29" s="779">
        <v>4</v>
      </c>
      <c r="H29" s="780">
        <v>53750</v>
      </c>
      <c r="I29" s="781" t="s">
        <v>611</v>
      </c>
      <c r="J29" s="780">
        <v>40</v>
      </c>
      <c r="K29" s="779" t="s">
        <v>30</v>
      </c>
      <c r="L29" s="779">
        <v>1998</v>
      </c>
      <c r="M29" s="728" t="s">
        <v>541</v>
      </c>
      <c r="N29" s="775"/>
      <c r="O29" s="775"/>
      <c r="P29" s="775"/>
      <c r="Q29" s="775"/>
      <c r="R29" s="775"/>
    </row>
    <row r="30" spans="1:18" s="776" customFormat="1" ht="50.1" customHeight="1" x14ac:dyDescent="0.2">
      <c r="A30" s="727">
        <v>10</v>
      </c>
      <c r="B30" s="732">
        <v>10622</v>
      </c>
      <c r="C30" s="778" t="s">
        <v>550</v>
      </c>
      <c r="D30" s="777" t="s">
        <v>542</v>
      </c>
      <c r="E30" s="777" t="s">
        <v>644</v>
      </c>
      <c r="F30" s="732" t="s">
        <v>543</v>
      </c>
      <c r="G30" s="779">
        <v>15</v>
      </c>
      <c r="H30" s="780">
        <v>724125</v>
      </c>
      <c r="I30" s="781" t="s">
        <v>611</v>
      </c>
      <c r="J30" s="780">
        <v>250</v>
      </c>
      <c r="K30" s="779" t="s">
        <v>30</v>
      </c>
      <c r="L30" s="779"/>
      <c r="M30" s="728"/>
      <c r="N30" s="775"/>
      <c r="O30" s="775"/>
      <c r="P30" s="775"/>
      <c r="Q30" s="775"/>
      <c r="R30" s="775"/>
    </row>
    <row r="31" spans="1:18" s="776" customFormat="1" ht="50.1" customHeight="1" x14ac:dyDescent="0.2">
      <c r="A31" s="727">
        <v>11</v>
      </c>
      <c r="B31" s="732">
        <v>10622</v>
      </c>
      <c r="C31" s="796" t="s">
        <v>69</v>
      </c>
      <c r="D31" s="777" t="s">
        <v>204</v>
      </c>
      <c r="E31" s="777" t="s">
        <v>637</v>
      </c>
      <c r="F31" s="732" t="s">
        <v>1267</v>
      </c>
      <c r="G31" s="779">
        <v>3</v>
      </c>
      <c r="H31" s="780">
        <v>1250</v>
      </c>
      <c r="I31" s="781" t="s">
        <v>608</v>
      </c>
      <c r="J31" s="780">
        <v>35</v>
      </c>
      <c r="K31" s="779" t="s">
        <v>30</v>
      </c>
      <c r="L31" s="779"/>
      <c r="M31" s="728"/>
      <c r="N31" s="775"/>
      <c r="O31" s="775"/>
      <c r="P31" s="775"/>
      <c r="Q31" s="775"/>
      <c r="R31" s="775"/>
    </row>
    <row r="32" spans="1:18" s="776" customFormat="1" ht="50.1" customHeight="1" x14ac:dyDescent="0.2">
      <c r="A32" s="727">
        <v>12</v>
      </c>
      <c r="B32" s="732">
        <v>10622</v>
      </c>
      <c r="C32" s="777" t="s">
        <v>209</v>
      </c>
      <c r="D32" s="778" t="s">
        <v>544</v>
      </c>
      <c r="E32" s="728" t="s">
        <v>638</v>
      </c>
      <c r="F32" s="732" t="s">
        <v>1267</v>
      </c>
      <c r="G32" s="779">
        <v>3</v>
      </c>
      <c r="H32" s="780">
        <v>1700</v>
      </c>
      <c r="I32" s="781" t="s">
        <v>608</v>
      </c>
      <c r="J32" s="780">
        <v>36</v>
      </c>
      <c r="K32" s="779" t="s">
        <v>30</v>
      </c>
      <c r="L32" s="779"/>
      <c r="M32" s="728"/>
      <c r="N32" s="775"/>
      <c r="O32" s="775"/>
      <c r="P32" s="775"/>
      <c r="Q32" s="775"/>
      <c r="R32" s="775"/>
    </row>
    <row r="33" spans="1:18" s="776" customFormat="1" ht="50.1" customHeight="1" x14ac:dyDescent="0.2">
      <c r="A33" s="727">
        <v>13</v>
      </c>
      <c r="B33" s="732">
        <v>10622</v>
      </c>
      <c r="C33" s="796" t="s">
        <v>69</v>
      </c>
      <c r="D33" s="777" t="s">
        <v>545</v>
      </c>
      <c r="E33" s="777" t="s">
        <v>645</v>
      </c>
      <c r="F33" s="732" t="s">
        <v>1267</v>
      </c>
      <c r="G33" s="779">
        <v>3</v>
      </c>
      <c r="H33" s="780">
        <v>22500</v>
      </c>
      <c r="I33" s="781" t="s">
        <v>610</v>
      </c>
      <c r="J33" s="780">
        <v>35</v>
      </c>
      <c r="K33" s="779" t="s">
        <v>30</v>
      </c>
      <c r="L33" s="779"/>
      <c r="M33" s="728"/>
      <c r="N33" s="775"/>
      <c r="O33" s="775"/>
      <c r="P33" s="775"/>
      <c r="Q33" s="775"/>
      <c r="R33" s="775"/>
    </row>
    <row r="34" spans="1:18" s="776" customFormat="1" ht="50.1" customHeight="1" x14ac:dyDescent="0.2">
      <c r="A34" s="727">
        <v>14</v>
      </c>
      <c r="B34" s="732">
        <v>10622</v>
      </c>
      <c r="C34" s="796" t="s">
        <v>69</v>
      </c>
      <c r="D34" s="777" t="s">
        <v>546</v>
      </c>
      <c r="E34" s="777" t="s">
        <v>646</v>
      </c>
      <c r="F34" s="732" t="s">
        <v>1267</v>
      </c>
      <c r="G34" s="779">
        <v>4</v>
      </c>
      <c r="H34" s="780">
        <v>27000</v>
      </c>
      <c r="I34" s="781" t="s">
        <v>603</v>
      </c>
      <c r="J34" s="780">
        <v>18</v>
      </c>
      <c r="K34" s="779" t="s">
        <v>30</v>
      </c>
      <c r="L34" s="779"/>
      <c r="M34" s="728"/>
      <c r="N34" s="775"/>
      <c r="O34" s="775"/>
      <c r="P34" s="775"/>
      <c r="Q34" s="775"/>
      <c r="R34" s="775"/>
    </row>
    <row r="35" spans="1:18" s="776" customFormat="1" ht="50.1" customHeight="1" x14ac:dyDescent="0.2">
      <c r="A35" s="727">
        <v>15</v>
      </c>
      <c r="B35" s="732">
        <v>10622</v>
      </c>
      <c r="C35" s="796" t="s">
        <v>69</v>
      </c>
      <c r="D35" s="728" t="s">
        <v>547</v>
      </c>
      <c r="E35" s="728" t="s">
        <v>647</v>
      </c>
      <c r="F35" s="732" t="s">
        <v>1267</v>
      </c>
      <c r="G35" s="779">
        <v>4</v>
      </c>
      <c r="H35" s="734">
        <v>54000</v>
      </c>
      <c r="I35" s="781" t="s">
        <v>603</v>
      </c>
      <c r="J35" s="731">
        <v>20</v>
      </c>
      <c r="K35" s="779" t="s">
        <v>30</v>
      </c>
      <c r="L35" s="732"/>
      <c r="M35" s="732"/>
      <c r="N35" s="880"/>
      <c r="O35" s="775"/>
      <c r="P35" s="775"/>
      <c r="Q35" s="775"/>
      <c r="R35" s="775"/>
    </row>
    <row r="36" spans="1:18" s="776" customFormat="1" ht="50.1" customHeight="1" x14ac:dyDescent="0.2">
      <c r="A36" s="727">
        <v>16</v>
      </c>
      <c r="B36" s="732">
        <v>10622</v>
      </c>
      <c r="C36" s="796" t="s">
        <v>69</v>
      </c>
      <c r="D36" s="777" t="s">
        <v>548</v>
      </c>
      <c r="E36" s="777" t="s">
        <v>647</v>
      </c>
      <c r="F36" s="732" t="s">
        <v>1267</v>
      </c>
      <c r="G36" s="779">
        <v>5</v>
      </c>
      <c r="H36" s="780">
        <v>15329</v>
      </c>
      <c r="I36" s="781" t="s">
        <v>603</v>
      </c>
      <c r="J36" s="780">
        <v>25</v>
      </c>
      <c r="K36" s="779" t="s">
        <v>30</v>
      </c>
      <c r="L36" s="779"/>
      <c r="M36" s="728"/>
      <c r="N36" s="775"/>
      <c r="O36" s="775"/>
      <c r="P36" s="775"/>
      <c r="Q36" s="775"/>
      <c r="R36" s="775"/>
    </row>
    <row r="37" spans="1:18" s="776" customFormat="1" ht="50.1" customHeight="1" x14ac:dyDescent="0.2">
      <c r="A37" s="727">
        <v>17</v>
      </c>
      <c r="B37" s="732">
        <v>10622</v>
      </c>
      <c r="C37" s="796" t="s">
        <v>69</v>
      </c>
      <c r="D37" s="777" t="s">
        <v>549</v>
      </c>
      <c r="E37" s="777" t="s">
        <v>647</v>
      </c>
      <c r="F37" s="786" t="s">
        <v>1267</v>
      </c>
      <c r="G37" s="779">
        <v>3</v>
      </c>
      <c r="H37" s="780">
        <v>15500</v>
      </c>
      <c r="I37" s="781" t="s">
        <v>603</v>
      </c>
      <c r="J37" s="780">
        <v>35</v>
      </c>
      <c r="K37" s="779" t="s">
        <v>30</v>
      </c>
      <c r="L37" s="728"/>
      <c r="M37" s="728"/>
      <c r="N37" s="775"/>
      <c r="O37" s="775"/>
      <c r="P37" s="775"/>
      <c r="Q37" s="775"/>
      <c r="R37" s="775"/>
    </row>
    <row r="38" spans="1:18" s="776" customFormat="1" ht="50.1" customHeight="1" x14ac:dyDescent="0.2">
      <c r="A38" s="727">
        <v>18</v>
      </c>
      <c r="B38" s="732">
        <v>10622</v>
      </c>
      <c r="C38" s="796" t="s">
        <v>69</v>
      </c>
      <c r="D38" s="777" t="s">
        <v>546</v>
      </c>
      <c r="E38" s="777" t="s">
        <v>647</v>
      </c>
      <c r="F38" s="732" t="s">
        <v>1267</v>
      </c>
      <c r="G38" s="779">
        <v>3</v>
      </c>
      <c r="H38" s="780">
        <v>20000</v>
      </c>
      <c r="I38" s="781" t="s">
        <v>603</v>
      </c>
      <c r="J38" s="780">
        <v>50</v>
      </c>
      <c r="K38" s="779" t="s">
        <v>30</v>
      </c>
      <c r="L38" s="779"/>
      <c r="M38" s="728"/>
      <c r="N38" s="775"/>
      <c r="O38" s="775"/>
      <c r="P38" s="775"/>
      <c r="Q38" s="775"/>
      <c r="R38" s="775"/>
    </row>
    <row r="39" spans="1:18" s="776" customFormat="1" ht="20.100000000000001" customHeight="1" x14ac:dyDescent="0.2">
      <c r="A39" s="727"/>
      <c r="B39" s="732"/>
      <c r="C39" s="777"/>
      <c r="D39" s="777"/>
      <c r="E39" s="777"/>
      <c r="F39" s="732"/>
      <c r="G39" s="779"/>
      <c r="H39" s="780"/>
      <c r="I39" s="790"/>
      <c r="J39" s="780"/>
      <c r="K39" s="779"/>
      <c r="L39" s="779"/>
      <c r="M39" s="728"/>
      <c r="N39" s="775"/>
      <c r="O39" s="775"/>
      <c r="P39" s="775"/>
      <c r="Q39" s="775"/>
      <c r="R39" s="775"/>
    </row>
    <row r="40" spans="1:18" s="776" customFormat="1" ht="50.1" customHeight="1" x14ac:dyDescent="0.2">
      <c r="A40" s="743"/>
      <c r="B40" s="744">
        <v>10794</v>
      </c>
      <c r="C40" s="710" t="s">
        <v>1061</v>
      </c>
      <c r="D40" s="782"/>
      <c r="E40" s="782"/>
      <c r="F40" s="744"/>
      <c r="G40" s="789">
        <f>SUM(G41:G43)</f>
        <v>20</v>
      </c>
      <c r="H40" s="784">
        <f>SUM(H41:H43)</f>
        <v>100000</v>
      </c>
      <c r="I40" s="785"/>
      <c r="J40" s="784"/>
      <c r="K40" s="783"/>
      <c r="L40" s="783"/>
      <c r="M40" s="744"/>
      <c r="N40" s="775"/>
      <c r="O40" s="775"/>
      <c r="P40" s="775"/>
      <c r="Q40" s="775"/>
      <c r="R40" s="775"/>
    </row>
    <row r="41" spans="1:18" s="776" customFormat="1" ht="50.1" customHeight="1" x14ac:dyDescent="0.2">
      <c r="A41" s="727">
        <v>1</v>
      </c>
      <c r="B41" s="732">
        <v>10794</v>
      </c>
      <c r="C41" s="730" t="s">
        <v>757</v>
      </c>
      <c r="D41" s="730" t="s">
        <v>757</v>
      </c>
      <c r="E41" s="730" t="s">
        <v>758</v>
      </c>
      <c r="F41" s="732" t="s">
        <v>1267</v>
      </c>
      <c r="G41" s="732"/>
      <c r="H41" s="796" t="s">
        <v>69</v>
      </c>
      <c r="I41" s="730" t="s">
        <v>503</v>
      </c>
      <c r="J41" s="796" t="s">
        <v>69</v>
      </c>
      <c r="K41" s="796" t="s">
        <v>69</v>
      </c>
      <c r="L41" s="732"/>
      <c r="M41" s="732"/>
      <c r="N41" s="775"/>
      <c r="O41" s="775"/>
      <c r="P41" s="775"/>
      <c r="Q41" s="775"/>
      <c r="R41" s="775"/>
    </row>
    <row r="42" spans="1:18" s="776" customFormat="1" ht="50.1" customHeight="1" x14ac:dyDescent="0.2">
      <c r="A42" s="727">
        <v>2</v>
      </c>
      <c r="B42" s="732">
        <v>10794</v>
      </c>
      <c r="C42" s="796" t="s">
        <v>69</v>
      </c>
      <c r="D42" s="730" t="s">
        <v>991</v>
      </c>
      <c r="E42" s="730" t="s">
        <v>993</v>
      </c>
      <c r="F42" s="732" t="s">
        <v>1267</v>
      </c>
      <c r="G42" s="732">
        <v>20</v>
      </c>
      <c r="H42" s="731">
        <v>100000</v>
      </c>
      <c r="I42" s="730" t="s">
        <v>992</v>
      </c>
      <c r="J42" s="731">
        <v>18</v>
      </c>
      <c r="K42" s="732" t="s">
        <v>30</v>
      </c>
      <c r="L42" s="732"/>
      <c r="M42" s="732"/>
      <c r="N42" s="775"/>
      <c r="O42" s="775"/>
      <c r="P42" s="775"/>
      <c r="Q42" s="775"/>
      <c r="R42" s="775"/>
    </row>
    <row r="43" spans="1:18" s="776" customFormat="1" ht="50.1" customHeight="1" x14ac:dyDescent="0.2">
      <c r="A43" s="727"/>
      <c r="B43" s="732"/>
      <c r="C43" s="730"/>
      <c r="D43" s="730"/>
      <c r="E43" s="730" t="s">
        <v>994</v>
      </c>
      <c r="F43" s="732"/>
      <c r="G43" s="732"/>
      <c r="H43" s="731"/>
      <c r="I43" s="730"/>
      <c r="J43" s="731"/>
      <c r="K43" s="732"/>
      <c r="L43" s="732"/>
      <c r="M43" s="732"/>
      <c r="N43" s="775"/>
      <c r="O43" s="775"/>
      <c r="P43" s="775"/>
      <c r="Q43" s="775"/>
      <c r="R43" s="775"/>
    </row>
    <row r="44" spans="1:18" s="776" customFormat="1" ht="20.100000000000001" customHeight="1" x14ac:dyDescent="0.2">
      <c r="A44" s="727"/>
      <c r="B44" s="732"/>
      <c r="C44" s="730"/>
      <c r="D44" s="730"/>
      <c r="E44" s="730"/>
      <c r="F44" s="732"/>
      <c r="G44" s="732"/>
      <c r="H44" s="731"/>
      <c r="I44" s="730"/>
      <c r="J44" s="731"/>
      <c r="K44" s="732"/>
      <c r="L44" s="732"/>
      <c r="M44" s="732"/>
      <c r="N44" s="775"/>
      <c r="O44" s="775"/>
      <c r="P44" s="775"/>
      <c r="Q44" s="775"/>
      <c r="R44" s="775"/>
    </row>
    <row r="45" spans="1:18" s="774" customFormat="1" ht="50.1" customHeight="1" x14ac:dyDescent="0.2">
      <c r="A45" s="747"/>
      <c r="B45" s="744">
        <v>11</v>
      </c>
      <c r="C45" s="709" t="s">
        <v>414</v>
      </c>
      <c r="D45" s="770"/>
      <c r="E45" s="770"/>
      <c r="F45" s="744"/>
      <c r="G45" s="787">
        <f>G46</f>
        <v>5</v>
      </c>
      <c r="H45" s="772">
        <f>H46</f>
        <v>135000</v>
      </c>
      <c r="I45" s="770"/>
      <c r="J45" s="772"/>
      <c r="K45" s="744"/>
      <c r="L45" s="744"/>
      <c r="M45" s="744"/>
      <c r="N45" s="773"/>
      <c r="O45" s="773"/>
      <c r="P45" s="773"/>
      <c r="Q45" s="773"/>
      <c r="R45" s="773"/>
    </row>
    <row r="46" spans="1:18" s="776" customFormat="1" ht="50.1" customHeight="1" x14ac:dyDescent="0.2">
      <c r="A46" s="743"/>
      <c r="B46" s="744">
        <v>11050</v>
      </c>
      <c r="C46" s="709" t="s">
        <v>1063</v>
      </c>
      <c r="D46" s="788"/>
      <c r="E46" s="788"/>
      <c r="F46" s="744"/>
      <c r="G46" s="789">
        <f>SUM(G47:G50)</f>
        <v>5</v>
      </c>
      <c r="H46" s="784">
        <f>SUM(H47:H50)</f>
        <v>135000</v>
      </c>
      <c r="I46" s="785"/>
      <c r="J46" s="784"/>
      <c r="K46" s="783"/>
      <c r="L46" s="783"/>
      <c r="M46" s="744"/>
      <c r="N46" s="775"/>
      <c r="O46" s="775"/>
      <c r="P46" s="775"/>
      <c r="Q46" s="775"/>
      <c r="R46" s="775"/>
    </row>
    <row r="47" spans="1:18" s="776" customFormat="1" ht="50.1" customHeight="1" x14ac:dyDescent="0.2">
      <c r="A47" s="727">
        <v>1</v>
      </c>
      <c r="B47" s="732">
        <v>11050</v>
      </c>
      <c r="C47" s="796" t="s">
        <v>69</v>
      </c>
      <c r="D47" s="730" t="s">
        <v>963</v>
      </c>
      <c r="E47" s="730" t="s">
        <v>644</v>
      </c>
      <c r="F47" s="732" t="s">
        <v>1267</v>
      </c>
      <c r="G47" s="732">
        <v>2</v>
      </c>
      <c r="H47" s="731">
        <v>45000</v>
      </c>
      <c r="I47" s="730" t="s">
        <v>178</v>
      </c>
      <c r="J47" s="734">
        <v>14500</v>
      </c>
      <c r="K47" s="732" t="s">
        <v>179</v>
      </c>
      <c r="L47" s="732"/>
      <c r="M47" s="730"/>
      <c r="N47" s="775"/>
      <c r="O47" s="775"/>
      <c r="P47" s="775"/>
      <c r="Q47" s="775"/>
      <c r="R47" s="775"/>
    </row>
    <row r="48" spans="1:18" s="776" customFormat="1" ht="50.1" customHeight="1" x14ac:dyDescent="0.2">
      <c r="A48" s="727">
        <v>2</v>
      </c>
      <c r="B48" s="732">
        <v>11050</v>
      </c>
      <c r="C48" s="730" t="s">
        <v>964</v>
      </c>
      <c r="D48" s="730" t="s">
        <v>965</v>
      </c>
      <c r="E48" s="730" t="s">
        <v>971</v>
      </c>
      <c r="F48" s="732" t="s">
        <v>1267</v>
      </c>
      <c r="G48" s="729">
        <v>1</v>
      </c>
      <c r="H48" s="736">
        <v>30000</v>
      </c>
      <c r="I48" s="730" t="s">
        <v>178</v>
      </c>
      <c r="J48" s="734">
        <v>15000</v>
      </c>
      <c r="K48" s="732" t="s">
        <v>179</v>
      </c>
      <c r="L48" s="732"/>
      <c r="M48" s="730"/>
      <c r="N48" s="775"/>
      <c r="O48" s="775"/>
      <c r="P48" s="775"/>
      <c r="Q48" s="775"/>
      <c r="R48" s="775"/>
    </row>
    <row r="49" spans="1:18" s="776" customFormat="1" ht="50.1" customHeight="1" x14ac:dyDescent="0.2">
      <c r="A49" s="727">
        <v>3</v>
      </c>
      <c r="B49" s="732">
        <v>11050</v>
      </c>
      <c r="C49" s="730" t="s">
        <v>966</v>
      </c>
      <c r="D49" s="730" t="s">
        <v>967</v>
      </c>
      <c r="E49" s="730" t="s">
        <v>968</v>
      </c>
      <c r="F49" s="732" t="s">
        <v>1267</v>
      </c>
      <c r="G49" s="729">
        <v>1</v>
      </c>
      <c r="H49" s="736">
        <v>30000</v>
      </c>
      <c r="I49" s="730" t="s">
        <v>178</v>
      </c>
      <c r="J49" s="734">
        <v>15000</v>
      </c>
      <c r="K49" s="732" t="s">
        <v>179</v>
      </c>
      <c r="L49" s="732"/>
      <c r="M49" s="730"/>
      <c r="N49" s="775"/>
      <c r="O49" s="775"/>
      <c r="P49" s="775"/>
      <c r="Q49" s="775"/>
      <c r="R49" s="775"/>
    </row>
    <row r="50" spans="1:18" s="776" customFormat="1" ht="50.1" customHeight="1" x14ac:dyDescent="0.2">
      <c r="A50" s="727">
        <v>4</v>
      </c>
      <c r="B50" s="732">
        <v>11050</v>
      </c>
      <c r="C50" s="730" t="s">
        <v>969</v>
      </c>
      <c r="D50" s="730" t="s">
        <v>970</v>
      </c>
      <c r="E50" s="730" t="s">
        <v>972</v>
      </c>
      <c r="F50" s="732" t="s">
        <v>1267</v>
      </c>
      <c r="G50" s="732">
        <v>1</v>
      </c>
      <c r="H50" s="736">
        <v>30000</v>
      </c>
      <c r="I50" s="730" t="s">
        <v>178</v>
      </c>
      <c r="J50" s="734">
        <v>15000</v>
      </c>
      <c r="K50" s="732" t="s">
        <v>179</v>
      </c>
      <c r="L50" s="732"/>
      <c r="M50" s="730"/>
      <c r="N50" s="775"/>
      <c r="O50" s="775"/>
      <c r="P50" s="775"/>
      <c r="Q50" s="775"/>
      <c r="R50" s="775"/>
    </row>
    <row r="51" spans="1:18" s="776" customFormat="1" ht="20.100000000000001" customHeight="1" x14ac:dyDescent="0.2">
      <c r="A51" s="727"/>
      <c r="B51" s="732"/>
      <c r="C51" s="730"/>
      <c r="D51" s="730"/>
      <c r="E51" s="730"/>
      <c r="F51" s="732"/>
      <c r="G51" s="732"/>
      <c r="H51" s="731"/>
      <c r="I51" s="730"/>
      <c r="J51" s="731"/>
      <c r="K51" s="732"/>
      <c r="L51" s="732"/>
      <c r="M51" s="732"/>
      <c r="N51" s="775"/>
      <c r="O51" s="775"/>
      <c r="P51" s="775"/>
      <c r="Q51" s="775"/>
      <c r="R51" s="775"/>
    </row>
    <row r="52" spans="1:18" s="776" customFormat="1" ht="50.1" customHeight="1" x14ac:dyDescent="0.2">
      <c r="A52" s="746"/>
      <c r="B52" s="797">
        <v>14</v>
      </c>
      <c r="C52" s="798" t="s">
        <v>820</v>
      </c>
      <c r="D52" s="799"/>
      <c r="E52" s="799"/>
      <c r="F52" s="799"/>
      <c r="G52" s="797">
        <f>G53</f>
        <v>3</v>
      </c>
      <c r="H52" s="800">
        <f>H53</f>
        <v>32800</v>
      </c>
      <c r="I52" s="801"/>
      <c r="J52" s="802"/>
      <c r="K52" s="799"/>
      <c r="L52" s="799"/>
      <c r="M52" s="799"/>
    </row>
    <row r="53" spans="1:18" s="776" customFormat="1" ht="50.1" customHeight="1" x14ac:dyDescent="0.2">
      <c r="A53" s="746"/>
      <c r="B53" s="797">
        <v>14111</v>
      </c>
      <c r="C53" s="798" t="s">
        <v>1065</v>
      </c>
      <c r="D53" s="799"/>
      <c r="E53" s="799"/>
      <c r="F53" s="799"/>
      <c r="G53" s="797">
        <f>SUM(G54:G54)</f>
        <v>3</v>
      </c>
      <c r="H53" s="800">
        <f>SUM(H54:H54)</f>
        <v>32800</v>
      </c>
      <c r="I53" s="801"/>
      <c r="J53" s="802"/>
      <c r="K53" s="799"/>
      <c r="L53" s="799"/>
      <c r="M53" s="799"/>
    </row>
    <row r="54" spans="1:18" s="776" customFormat="1" ht="50.1" customHeight="1" x14ac:dyDescent="0.2">
      <c r="A54" s="746">
        <v>1</v>
      </c>
      <c r="B54" s="799">
        <v>14114</v>
      </c>
      <c r="C54" s="803" t="s">
        <v>69</v>
      </c>
      <c r="D54" s="728" t="s">
        <v>895</v>
      </c>
      <c r="E54" s="728" t="s">
        <v>896</v>
      </c>
      <c r="F54" s="799" t="s">
        <v>1267</v>
      </c>
      <c r="G54" s="881">
        <v>3</v>
      </c>
      <c r="H54" s="734">
        <v>32800</v>
      </c>
      <c r="I54" s="801" t="s">
        <v>822</v>
      </c>
      <c r="J54" s="731">
        <v>400</v>
      </c>
      <c r="K54" s="799" t="s">
        <v>823</v>
      </c>
      <c r="L54" s="799"/>
      <c r="M54" s="799"/>
    </row>
    <row r="55" spans="1:18" s="776" customFormat="1" ht="20.100000000000001" customHeight="1" x14ac:dyDescent="0.2">
      <c r="A55" s="746"/>
      <c r="B55" s="799"/>
      <c r="C55" s="805"/>
      <c r="D55" s="805"/>
      <c r="E55" s="806"/>
      <c r="F55" s="806"/>
      <c r="G55" s="807"/>
      <c r="H55" s="808"/>
      <c r="I55" s="806"/>
      <c r="J55" s="809"/>
      <c r="K55" s="799"/>
      <c r="L55" s="799"/>
      <c r="M55" s="799"/>
    </row>
    <row r="56" spans="1:18" s="776" customFormat="1" ht="50.1" customHeight="1" x14ac:dyDescent="0.2">
      <c r="A56" s="743"/>
      <c r="B56" s="744">
        <v>15</v>
      </c>
      <c r="C56" s="882" t="s">
        <v>443</v>
      </c>
      <c r="D56" s="782"/>
      <c r="E56" s="782"/>
      <c r="F56" s="744"/>
      <c r="G56" s="783">
        <f>G57</f>
        <v>10</v>
      </c>
      <c r="H56" s="784">
        <f>H57</f>
        <v>48950</v>
      </c>
      <c r="I56" s="788"/>
      <c r="J56" s="843"/>
      <c r="K56" s="821"/>
      <c r="L56" s="783"/>
      <c r="M56" s="745"/>
    </row>
    <row r="57" spans="1:18" s="776" customFormat="1" ht="50.1" customHeight="1" x14ac:dyDescent="0.2">
      <c r="A57" s="743"/>
      <c r="B57" s="744">
        <v>15201</v>
      </c>
      <c r="C57" s="882" t="s">
        <v>1066</v>
      </c>
      <c r="D57" s="782"/>
      <c r="E57" s="782"/>
      <c r="F57" s="744"/>
      <c r="G57" s="789">
        <f>SUM(G58)</f>
        <v>10</v>
      </c>
      <c r="H57" s="784">
        <f>SUM(H58)</f>
        <v>48950</v>
      </c>
      <c r="I57" s="785"/>
      <c r="J57" s="784"/>
      <c r="K57" s="783"/>
      <c r="L57" s="783"/>
      <c r="M57" s="745"/>
    </row>
    <row r="58" spans="1:18" s="776" customFormat="1" ht="50.1" customHeight="1" x14ac:dyDescent="0.2">
      <c r="A58" s="727">
        <v>1</v>
      </c>
      <c r="B58" s="732">
        <v>15201</v>
      </c>
      <c r="C58" s="777" t="s">
        <v>211</v>
      </c>
      <c r="D58" s="777" t="s">
        <v>212</v>
      </c>
      <c r="E58" s="778" t="s">
        <v>961</v>
      </c>
      <c r="F58" s="732" t="s">
        <v>1267</v>
      </c>
      <c r="G58" s="779">
        <v>10</v>
      </c>
      <c r="H58" s="780">
        <v>48950</v>
      </c>
      <c r="I58" s="781" t="s">
        <v>960</v>
      </c>
      <c r="J58" s="780">
        <v>12240</v>
      </c>
      <c r="K58" s="779" t="s">
        <v>172</v>
      </c>
      <c r="L58" s="779" t="s">
        <v>31</v>
      </c>
      <c r="M58" s="728"/>
    </row>
    <row r="59" spans="1:18" s="776" customFormat="1" ht="20.100000000000001" customHeight="1" x14ac:dyDescent="0.2">
      <c r="A59" s="727"/>
      <c r="B59" s="732"/>
      <c r="C59" s="732"/>
      <c r="D59" s="732"/>
      <c r="E59" s="732"/>
      <c r="F59" s="732"/>
      <c r="G59" s="732"/>
      <c r="H59" s="731"/>
      <c r="I59" s="730"/>
      <c r="J59" s="731"/>
      <c r="K59" s="732"/>
      <c r="L59" s="732"/>
      <c r="M59" s="732"/>
    </row>
    <row r="60" spans="1:18" s="776" customFormat="1" ht="50.1" customHeight="1" x14ac:dyDescent="0.2">
      <c r="A60" s="743"/>
      <c r="B60" s="744">
        <v>16</v>
      </c>
      <c r="C60" s="2095" t="s">
        <v>415</v>
      </c>
      <c r="D60" s="2096"/>
      <c r="E60" s="2096"/>
      <c r="F60" s="2097"/>
      <c r="G60" s="771">
        <f>G61+G113+G116+G119</f>
        <v>187</v>
      </c>
      <c r="H60" s="772">
        <f>H61+H113+H116+H119</f>
        <v>738700</v>
      </c>
      <c r="I60" s="770"/>
      <c r="J60" s="772"/>
      <c r="K60" s="744"/>
      <c r="L60" s="744"/>
      <c r="M60" s="745"/>
    </row>
    <row r="61" spans="1:18" s="776" customFormat="1" ht="50.1" customHeight="1" x14ac:dyDescent="0.2">
      <c r="A61" s="727"/>
      <c r="B61" s="744">
        <v>16101</v>
      </c>
      <c r="C61" s="709" t="s">
        <v>1067</v>
      </c>
      <c r="D61" s="883"/>
      <c r="E61" s="883"/>
      <c r="F61" s="732"/>
      <c r="G61" s="744">
        <f>SUM(G62:G111)</f>
        <v>153</v>
      </c>
      <c r="H61" s="772">
        <f>SUM(H62:H111)</f>
        <v>572000</v>
      </c>
      <c r="I61" s="730"/>
      <c r="J61" s="772"/>
      <c r="K61" s="732"/>
      <c r="L61" s="732"/>
      <c r="M61" s="732"/>
    </row>
    <row r="62" spans="1:18" s="776" customFormat="1" ht="50.1" customHeight="1" x14ac:dyDescent="0.2">
      <c r="A62" s="727">
        <v>1</v>
      </c>
      <c r="B62" s="732">
        <v>16101</v>
      </c>
      <c r="C62" s="884" t="s">
        <v>891</v>
      </c>
      <c r="D62" s="862" t="s">
        <v>892</v>
      </c>
      <c r="E62" s="2105" t="s">
        <v>1272</v>
      </c>
      <c r="F62" s="816" t="s">
        <v>543</v>
      </c>
      <c r="G62" s="816"/>
      <c r="H62" s="826" t="s">
        <v>69</v>
      </c>
      <c r="I62" s="778" t="s">
        <v>1000</v>
      </c>
      <c r="J62" s="826" t="s">
        <v>69</v>
      </c>
      <c r="K62" s="826" t="s">
        <v>69</v>
      </c>
      <c r="L62" s="732"/>
      <c r="M62" s="732"/>
    </row>
    <row r="63" spans="1:18" s="776" customFormat="1" ht="50.1" customHeight="1" x14ac:dyDescent="0.2">
      <c r="A63" s="727"/>
      <c r="B63" s="732"/>
      <c r="C63" s="796"/>
      <c r="D63" s="862"/>
      <c r="E63" s="2106"/>
      <c r="F63" s="732"/>
      <c r="G63" s="816"/>
      <c r="H63" s="826"/>
      <c r="I63" s="778" t="s">
        <v>1001</v>
      </c>
      <c r="J63" s="731"/>
      <c r="K63" s="732"/>
      <c r="L63" s="732"/>
      <c r="M63" s="732"/>
    </row>
    <row r="64" spans="1:18" s="776" customFormat="1" ht="50.1" customHeight="1" x14ac:dyDescent="0.2">
      <c r="A64" s="727">
        <v>2</v>
      </c>
      <c r="B64" s="732">
        <v>16101</v>
      </c>
      <c r="C64" s="796" t="s">
        <v>69</v>
      </c>
      <c r="D64" s="885" t="s">
        <v>897</v>
      </c>
      <c r="E64" s="885" t="s">
        <v>647</v>
      </c>
      <c r="F64" s="732" t="s">
        <v>1267</v>
      </c>
      <c r="G64" s="732">
        <v>7</v>
      </c>
      <c r="H64" s="826">
        <v>20000</v>
      </c>
      <c r="I64" s="851" t="s">
        <v>1002</v>
      </c>
      <c r="J64" s="731">
        <v>2500</v>
      </c>
      <c r="K64" s="732" t="s">
        <v>899</v>
      </c>
      <c r="L64" s="732"/>
      <c r="M64" s="732"/>
    </row>
    <row r="65" spans="1:13" s="776" customFormat="1" ht="50.1" customHeight="1" x14ac:dyDescent="0.2">
      <c r="A65" s="727"/>
      <c r="B65" s="732"/>
      <c r="C65" s="796"/>
      <c r="D65" s="885"/>
      <c r="E65" s="885"/>
      <c r="F65" s="732"/>
      <c r="G65" s="732"/>
      <c r="H65" s="731"/>
      <c r="I65" s="851" t="s">
        <v>1001</v>
      </c>
      <c r="J65" s="731"/>
      <c r="K65" s="732"/>
      <c r="L65" s="732"/>
      <c r="M65" s="732"/>
    </row>
    <row r="66" spans="1:13" s="776" customFormat="1" ht="50.1" customHeight="1" x14ac:dyDescent="0.2">
      <c r="A66" s="727">
        <v>3</v>
      </c>
      <c r="B66" s="732">
        <v>16101</v>
      </c>
      <c r="C66" s="796" t="s">
        <v>69</v>
      </c>
      <c r="D66" s="885" t="s">
        <v>900</v>
      </c>
      <c r="E66" s="885" t="s">
        <v>647</v>
      </c>
      <c r="F66" s="732" t="s">
        <v>1267</v>
      </c>
      <c r="G66" s="729">
        <v>8</v>
      </c>
      <c r="H66" s="731">
        <v>50000</v>
      </c>
      <c r="I66" s="851" t="s">
        <v>1002</v>
      </c>
      <c r="J66" s="731">
        <v>3000</v>
      </c>
      <c r="K66" s="732" t="s">
        <v>899</v>
      </c>
      <c r="L66" s="732"/>
      <c r="M66" s="730"/>
    </row>
    <row r="67" spans="1:13" s="776" customFormat="1" ht="50.1" customHeight="1" x14ac:dyDescent="0.2">
      <c r="A67" s="727"/>
      <c r="B67" s="732"/>
      <c r="C67" s="885"/>
      <c r="D67" s="885"/>
      <c r="E67" s="885"/>
      <c r="F67" s="732"/>
      <c r="G67" s="729"/>
      <c r="H67" s="731"/>
      <c r="I67" s="851" t="s">
        <v>1001</v>
      </c>
      <c r="J67" s="731"/>
      <c r="K67" s="732"/>
      <c r="L67" s="732"/>
      <c r="M67" s="730"/>
    </row>
    <row r="68" spans="1:13" s="776" customFormat="1" ht="50.1" customHeight="1" x14ac:dyDescent="0.2">
      <c r="A68" s="727">
        <v>4</v>
      </c>
      <c r="B68" s="732">
        <v>16101</v>
      </c>
      <c r="C68" s="796" t="s">
        <v>69</v>
      </c>
      <c r="D68" s="885" t="s">
        <v>901</v>
      </c>
      <c r="E68" s="885" t="s">
        <v>906</v>
      </c>
      <c r="F68" s="732" t="s">
        <v>1267</v>
      </c>
      <c r="G68" s="729">
        <v>10</v>
      </c>
      <c r="H68" s="731">
        <v>50000</v>
      </c>
      <c r="I68" s="851" t="s">
        <v>1002</v>
      </c>
      <c r="J68" s="731">
        <v>2500</v>
      </c>
      <c r="K68" s="732" t="s">
        <v>899</v>
      </c>
      <c r="L68" s="732"/>
      <c r="M68" s="730"/>
    </row>
    <row r="69" spans="1:13" s="776" customFormat="1" ht="50.1" customHeight="1" x14ac:dyDescent="0.2">
      <c r="A69" s="727"/>
      <c r="B69" s="732"/>
      <c r="C69" s="885"/>
      <c r="D69" s="885"/>
      <c r="E69" s="885"/>
      <c r="F69" s="732"/>
      <c r="G69" s="729"/>
      <c r="H69" s="731"/>
      <c r="I69" s="851" t="s">
        <v>1001</v>
      </c>
      <c r="J69" s="731"/>
      <c r="K69" s="732"/>
      <c r="L69" s="732"/>
      <c r="M69" s="730"/>
    </row>
    <row r="70" spans="1:13" s="776" customFormat="1" ht="50.1" customHeight="1" x14ac:dyDescent="0.2">
      <c r="A70" s="727">
        <v>5</v>
      </c>
      <c r="B70" s="732">
        <v>16101</v>
      </c>
      <c r="C70" s="796" t="s">
        <v>69</v>
      </c>
      <c r="D70" s="885" t="s">
        <v>903</v>
      </c>
      <c r="E70" s="885" t="s">
        <v>647</v>
      </c>
      <c r="F70" s="732" t="s">
        <v>1267</v>
      </c>
      <c r="G70" s="729">
        <v>6</v>
      </c>
      <c r="H70" s="731">
        <v>35000</v>
      </c>
      <c r="I70" s="851" t="s">
        <v>1002</v>
      </c>
      <c r="J70" s="731">
        <v>2000</v>
      </c>
      <c r="K70" s="732" t="s">
        <v>899</v>
      </c>
      <c r="L70" s="732"/>
      <c r="M70" s="730"/>
    </row>
    <row r="71" spans="1:13" s="776" customFormat="1" ht="50.1" customHeight="1" x14ac:dyDescent="0.2">
      <c r="A71" s="727"/>
      <c r="B71" s="732"/>
      <c r="C71" s="885"/>
      <c r="D71" s="885"/>
      <c r="E71" s="885"/>
      <c r="F71" s="732"/>
      <c r="G71" s="729"/>
      <c r="H71" s="731"/>
      <c r="I71" s="851" t="s">
        <v>1001</v>
      </c>
      <c r="J71" s="731"/>
      <c r="K71" s="732"/>
      <c r="L71" s="732"/>
      <c r="M71" s="730"/>
    </row>
    <row r="72" spans="1:13" s="776" customFormat="1" ht="50.1" customHeight="1" x14ac:dyDescent="0.2">
      <c r="A72" s="727">
        <v>6</v>
      </c>
      <c r="B72" s="732">
        <v>16101</v>
      </c>
      <c r="C72" s="796" t="s">
        <v>69</v>
      </c>
      <c r="D72" s="885" t="s">
        <v>904</v>
      </c>
      <c r="E72" s="885" t="s">
        <v>646</v>
      </c>
      <c r="F72" s="732" t="s">
        <v>1267</v>
      </c>
      <c r="G72" s="729">
        <v>8</v>
      </c>
      <c r="H72" s="731">
        <v>30000</v>
      </c>
      <c r="I72" s="851" t="s">
        <v>1002</v>
      </c>
      <c r="J72" s="731">
        <v>2500</v>
      </c>
      <c r="K72" s="732" t="s">
        <v>899</v>
      </c>
      <c r="L72" s="732"/>
      <c r="M72" s="732"/>
    </row>
    <row r="73" spans="1:13" s="776" customFormat="1" ht="50.1" customHeight="1" x14ac:dyDescent="0.2">
      <c r="A73" s="727"/>
      <c r="B73" s="732"/>
      <c r="C73" s="885"/>
      <c r="D73" s="885"/>
      <c r="E73" s="885"/>
      <c r="F73" s="732"/>
      <c r="G73" s="732"/>
      <c r="H73" s="731"/>
      <c r="I73" s="851" t="s">
        <v>1001</v>
      </c>
      <c r="J73" s="731"/>
      <c r="K73" s="732"/>
      <c r="L73" s="732"/>
      <c r="M73" s="732"/>
    </row>
    <row r="74" spans="1:13" s="776" customFormat="1" ht="50.1" customHeight="1" x14ac:dyDescent="0.2">
      <c r="A74" s="727">
        <v>7</v>
      </c>
      <c r="B74" s="732">
        <v>16101</v>
      </c>
      <c r="C74" s="796" t="s">
        <v>69</v>
      </c>
      <c r="D74" s="885" t="s">
        <v>907</v>
      </c>
      <c r="E74" s="2100" t="s">
        <v>1273</v>
      </c>
      <c r="F74" s="732" t="s">
        <v>1267</v>
      </c>
      <c r="G74" s="732">
        <v>6</v>
      </c>
      <c r="H74" s="731">
        <v>20000</v>
      </c>
      <c r="I74" s="851" t="s">
        <v>1002</v>
      </c>
      <c r="J74" s="731">
        <v>200</v>
      </c>
      <c r="K74" s="732" t="s">
        <v>899</v>
      </c>
      <c r="L74" s="732"/>
      <c r="M74" s="732"/>
    </row>
    <row r="75" spans="1:13" s="776" customFormat="1" ht="50.1" customHeight="1" x14ac:dyDescent="0.2">
      <c r="A75" s="727"/>
      <c r="B75" s="732"/>
      <c r="C75" s="885"/>
      <c r="D75" s="885"/>
      <c r="E75" s="2101"/>
      <c r="F75" s="732"/>
      <c r="G75" s="732"/>
      <c r="H75" s="731"/>
      <c r="I75" s="851" t="s">
        <v>1001</v>
      </c>
      <c r="J75" s="731"/>
      <c r="K75" s="732"/>
      <c r="L75" s="732"/>
      <c r="M75" s="732"/>
    </row>
    <row r="76" spans="1:13" s="776" customFormat="1" ht="50.1" customHeight="1" x14ac:dyDescent="0.2">
      <c r="A76" s="727">
        <v>8</v>
      </c>
      <c r="B76" s="732">
        <v>16101</v>
      </c>
      <c r="C76" s="796" t="s">
        <v>69</v>
      </c>
      <c r="D76" s="885" t="s">
        <v>908</v>
      </c>
      <c r="E76" s="2100" t="s">
        <v>1274</v>
      </c>
      <c r="F76" s="732" t="s">
        <v>1267</v>
      </c>
      <c r="G76" s="732">
        <v>6</v>
      </c>
      <c r="H76" s="731">
        <v>20000</v>
      </c>
      <c r="I76" s="851" t="s">
        <v>1002</v>
      </c>
      <c r="J76" s="731">
        <v>200</v>
      </c>
      <c r="K76" s="732" t="s">
        <v>899</v>
      </c>
      <c r="L76" s="732"/>
      <c r="M76" s="732"/>
    </row>
    <row r="77" spans="1:13" s="776" customFormat="1" ht="50.1" customHeight="1" x14ac:dyDescent="0.2">
      <c r="A77" s="727"/>
      <c r="B77" s="732"/>
      <c r="C77" s="885"/>
      <c r="D77" s="885"/>
      <c r="E77" s="2101"/>
      <c r="F77" s="732"/>
      <c r="G77" s="732"/>
      <c r="H77" s="731"/>
      <c r="I77" s="851" t="s">
        <v>1001</v>
      </c>
      <c r="J77" s="731"/>
      <c r="K77" s="732"/>
      <c r="L77" s="732"/>
      <c r="M77" s="732"/>
    </row>
    <row r="78" spans="1:13" s="776" customFormat="1" ht="50.1" customHeight="1" x14ac:dyDescent="0.2">
      <c r="A78" s="727">
        <v>9</v>
      </c>
      <c r="B78" s="732">
        <v>16101</v>
      </c>
      <c r="C78" s="796" t="s">
        <v>69</v>
      </c>
      <c r="D78" s="885" t="s">
        <v>909</v>
      </c>
      <c r="E78" s="2100" t="s">
        <v>1274</v>
      </c>
      <c r="F78" s="732" t="s">
        <v>1267</v>
      </c>
      <c r="G78" s="732">
        <v>6</v>
      </c>
      <c r="H78" s="731">
        <v>20000</v>
      </c>
      <c r="I78" s="851" t="s">
        <v>1002</v>
      </c>
      <c r="J78" s="731">
        <v>200</v>
      </c>
      <c r="K78" s="732" t="s">
        <v>899</v>
      </c>
      <c r="L78" s="732"/>
      <c r="M78" s="732"/>
    </row>
    <row r="79" spans="1:13" s="776" customFormat="1" ht="50.1" customHeight="1" x14ac:dyDescent="0.2">
      <c r="A79" s="727"/>
      <c r="B79" s="732"/>
      <c r="C79" s="885"/>
      <c r="D79" s="885"/>
      <c r="E79" s="2101"/>
      <c r="F79" s="732"/>
      <c r="G79" s="732"/>
      <c r="H79" s="731"/>
      <c r="I79" s="851" t="s">
        <v>1001</v>
      </c>
      <c r="J79" s="731"/>
      <c r="K79" s="732"/>
      <c r="L79" s="732"/>
      <c r="M79" s="732"/>
    </row>
    <row r="80" spans="1:13" s="776" customFormat="1" ht="50.1" customHeight="1" x14ac:dyDescent="0.2">
      <c r="A80" s="727">
        <v>10</v>
      </c>
      <c r="B80" s="732">
        <v>16101</v>
      </c>
      <c r="C80" s="796" t="s">
        <v>69</v>
      </c>
      <c r="D80" s="885" t="s">
        <v>910</v>
      </c>
      <c r="E80" s="2100" t="s">
        <v>1275</v>
      </c>
      <c r="F80" s="732" t="s">
        <v>1267</v>
      </c>
      <c r="G80" s="732">
        <v>6</v>
      </c>
      <c r="H80" s="731">
        <v>20000</v>
      </c>
      <c r="I80" s="851" t="s">
        <v>1002</v>
      </c>
      <c r="J80" s="731">
        <v>200</v>
      </c>
      <c r="K80" s="732" t="s">
        <v>899</v>
      </c>
      <c r="L80" s="732"/>
      <c r="M80" s="732"/>
    </row>
    <row r="81" spans="1:13" s="776" customFormat="1" ht="50.1" customHeight="1" x14ac:dyDescent="0.2">
      <c r="A81" s="727"/>
      <c r="B81" s="732"/>
      <c r="C81" s="885"/>
      <c r="D81" s="885"/>
      <c r="E81" s="2101"/>
      <c r="F81" s="732"/>
      <c r="G81" s="732"/>
      <c r="H81" s="731"/>
      <c r="I81" s="851" t="s">
        <v>1001</v>
      </c>
      <c r="J81" s="731"/>
      <c r="K81" s="732"/>
      <c r="L81" s="732"/>
      <c r="M81" s="732"/>
    </row>
    <row r="82" spans="1:13" s="776" customFormat="1" ht="50.1" customHeight="1" x14ac:dyDescent="0.2">
      <c r="A82" s="727">
        <v>11</v>
      </c>
      <c r="B82" s="732">
        <v>16101</v>
      </c>
      <c r="C82" s="796" t="s">
        <v>69</v>
      </c>
      <c r="D82" s="885" t="s">
        <v>911</v>
      </c>
      <c r="E82" s="2100" t="s">
        <v>1275</v>
      </c>
      <c r="F82" s="732" t="s">
        <v>1267</v>
      </c>
      <c r="G82" s="732">
        <v>6</v>
      </c>
      <c r="H82" s="731">
        <v>20000</v>
      </c>
      <c r="I82" s="851" t="s">
        <v>1002</v>
      </c>
      <c r="J82" s="731">
        <v>200</v>
      </c>
      <c r="K82" s="732" t="s">
        <v>899</v>
      </c>
      <c r="L82" s="732"/>
      <c r="M82" s="732"/>
    </row>
    <row r="83" spans="1:13" s="776" customFormat="1" ht="50.1" customHeight="1" x14ac:dyDescent="0.2">
      <c r="A83" s="727"/>
      <c r="B83" s="732"/>
      <c r="C83" s="885"/>
      <c r="D83" s="885"/>
      <c r="E83" s="2101"/>
      <c r="F83" s="732"/>
      <c r="G83" s="732"/>
      <c r="H83" s="731"/>
      <c r="I83" s="851" t="s">
        <v>1001</v>
      </c>
      <c r="J83" s="731"/>
      <c r="K83" s="732"/>
      <c r="L83" s="732"/>
      <c r="M83" s="732"/>
    </row>
    <row r="84" spans="1:13" s="776" customFormat="1" ht="50.1" customHeight="1" x14ac:dyDescent="0.2">
      <c r="A84" s="727">
        <v>12</v>
      </c>
      <c r="B84" s="732">
        <v>16101</v>
      </c>
      <c r="C84" s="796" t="s">
        <v>69</v>
      </c>
      <c r="D84" s="885" t="s">
        <v>918</v>
      </c>
      <c r="E84" s="2100" t="s">
        <v>1276</v>
      </c>
      <c r="F84" s="732" t="s">
        <v>1267</v>
      </c>
      <c r="G84" s="732">
        <v>4</v>
      </c>
      <c r="H84" s="731">
        <v>17000</v>
      </c>
      <c r="I84" s="851" t="s">
        <v>1002</v>
      </c>
      <c r="J84" s="731">
        <v>150</v>
      </c>
      <c r="K84" s="732" t="s">
        <v>899</v>
      </c>
      <c r="L84" s="732"/>
      <c r="M84" s="732"/>
    </row>
    <row r="85" spans="1:13" s="776" customFormat="1" ht="50.1" customHeight="1" x14ac:dyDescent="0.2">
      <c r="A85" s="727"/>
      <c r="B85" s="732"/>
      <c r="C85" s="885"/>
      <c r="D85" s="885"/>
      <c r="E85" s="2101"/>
      <c r="F85" s="732"/>
      <c r="G85" s="732"/>
      <c r="H85" s="731"/>
      <c r="I85" s="851" t="s">
        <v>1001</v>
      </c>
      <c r="J85" s="731"/>
      <c r="K85" s="732"/>
      <c r="L85" s="732"/>
      <c r="M85" s="732"/>
    </row>
    <row r="86" spans="1:13" s="776" customFormat="1" ht="50.1" customHeight="1" x14ac:dyDescent="0.2">
      <c r="A86" s="727">
        <v>13</v>
      </c>
      <c r="B86" s="732">
        <v>16101</v>
      </c>
      <c r="C86" s="796" t="s">
        <v>69</v>
      </c>
      <c r="D86" s="885" t="s">
        <v>919</v>
      </c>
      <c r="E86" s="2100" t="s">
        <v>1277</v>
      </c>
      <c r="F86" s="732" t="s">
        <v>1267</v>
      </c>
      <c r="G86" s="732">
        <v>6</v>
      </c>
      <c r="H86" s="731">
        <v>20000</v>
      </c>
      <c r="I86" s="851" t="s">
        <v>1002</v>
      </c>
      <c r="J86" s="731">
        <v>200</v>
      </c>
      <c r="K86" s="732" t="s">
        <v>899</v>
      </c>
      <c r="L86" s="732"/>
      <c r="M86" s="732"/>
    </row>
    <row r="87" spans="1:13" s="776" customFormat="1" ht="50.1" customHeight="1" x14ac:dyDescent="0.2">
      <c r="A87" s="727"/>
      <c r="B87" s="732"/>
      <c r="C87" s="885"/>
      <c r="D87" s="885"/>
      <c r="E87" s="2101"/>
      <c r="F87" s="732"/>
      <c r="G87" s="732"/>
      <c r="H87" s="731"/>
      <c r="I87" s="851" t="s">
        <v>1001</v>
      </c>
      <c r="J87" s="731"/>
      <c r="K87" s="732"/>
      <c r="L87" s="732"/>
      <c r="M87" s="732"/>
    </row>
    <row r="88" spans="1:13" s="776" customFormat="1" ht="50.1" customHeight="1" x14ac:dyDescent="0.2">
      <c r="A88" s="727">
        <v>14</v>
      </c>
      <c r="B88" s="732">
        <v>16101</v>
      </c>
      <c r="C88" s="796" t="s">
        <v>69</v>
      </c>
      <c r="D88" s="885" t="s">
        <v>920</v>
      </c>
      <c r="E88" s="2100" t="s">
        <v>1277</v>
      </c>
      <c r="F88" s="732" t="s">
        <v>1267</v>
      </c>
      <c r="G88" s="732">
        <v>6</v>
      </c>
      <c r="H88" s="731">
        <v>20000</v>
      </c>
      <c r="I88" s="851" t="s">
        <v>1002</v>
      </c>
      <c r="J88" s="731">
        <v>200</v>
      </c>
      <c r="K88" s="732" t="s">
        <v>899</v>
      </c>
      <c r="L88" s="732"/>
      <c r="M88" s="732"/>
    </row>
    <row r="89" spans="1:13" s="776" customFormat="1" ht="50.1" customHeight="1" x14ac:dyDescent="0.2">
      <c r="A89" s="727"/>
      <c r="B89" s="732"/>
      <c r="C89" s="885"/>
      <c r="D89" s="885"/>
      <c r="E89" s="2101"/>
      <c r="F89" s="732"/>
      <c r="G89" s="732"/>
      <c r="H89" s="731"/>
      <c r="I89" s="851" t="s">
        <v>1001</v>
      </c>
      <c r="J89" s="731"/>
      <c r="K89" s="732"/>
      <c r="L89" s="732"/>
      <c r="M89" s="732"/>
    </row>
    <row r="90" spans="1:13" s="776" customFormat="1" ht="50.1" customHeight="1" x14ac:dyDescent="0.2">
      <c r="A90" s="727">
        <v>15</v>
      </c>
      <c r="B90" s="732">
        <v>16101</v>
      </c>
      <c r="C90" s="796" t="s">
        <v>69</v>
      </c>
      <c r="D90" s="885" t="s">
        <v>921</v>
      </c>
      <c r="E90" s="2100" t="s">
        <v>1278</v>
      </c>
      <c r="F90" s="732" t="s">
        <v>1267</v>
      </c>
      <c r="G90" s="732">
        <v>7</v>
      </c>
      <c r="H90" s="731">
        <v>24000</v>
      </c>
      <c r="I90" s="851" t="s">
        <v>1002</v>
      </c>
      <c r="J90" s="731">
        <v>230</v>
      </c>
      <c r="K90" s="732" t="s">
        <v>899</v>
      </c>
      <c r="L90" s="732"/>
      <c r="M90" s="732"/>
    </row>
    <row r="91" spans="1:13" s="776" customFormat="1" ht="50.1" customHeight="1" x14ac:dyDescent="0.2">
      <c r="A91" s="727"/>
      <c r="B91" s="732"/>
      <c r="C91" s="885"/>
      <c r="D91" s="885"/>
      <c r="E91" s="2101"/>
      <c r="F91" s="732"/>
      <c r="G91" s="732"/>
      <c r="H91" s="731"/>
      <c r="I91" s="851" t="s">
        <v>1001</v>
      </c>
      <c r="J91" s="731"/>
      <c r="K91" s="732"/>
      <c r="L91" s="732"/>
      <c r="M91" s="732"/>
    </row>
    <row r="92" spans="1:13" s="776" customFormat="1" ht="50.1" customHeight="1" x14ac:dyDescent="0.2">
      <c r="A92" s="727">
        <v>16</v>
      </c>
      <c r="B92" s="732">
        <v>16101</v>
      </c>
      <c r="C92" s="796" t="s">
        <v>69</v>
      </c>
      <c r="D92" s="885" t="s">
        <v>922</v>
      </c>
      <c r="E92" s="2100" t="s">
        <v>1279</v>
      </c>
      <c r="F92" s="732" t="s">
        <v>1267</v>
      </c>
      <c r="G92" s="732">
        <v>5</v>
      </c>
      <c r="H92" s="731">
        <v>17000</v>
      </c>
      <c r="I92" s="851" t="s">
        <v>1002</v>
      </c>
      <c r="J92" s="731">
        <v>190</v>
      </c>
      <c r="K92" s="732" t="s">
        <v>899</v>
      </c>
      <c r="L92" s="732"/>
      <c r="M92" s="732"/>
    </row>
    <row r="93" spans="1:13" s="776" customFormat="1" ht="50.1" customHeight="1" x14ac:dyDescent="0.2">
      <c r="A93" s="727"/>
      <c r="B93" s="732"/>
      <c r="C93" s="885"/>
      <c r="D93" s="885"/>
      <c r="E93" s="2101"/>
      <c r="F93" s="732"/>
      <c r="G93" s="732"/>
      <c r="H93" s="731"/>
      <c r="I93" s="851" t="s">
        <v>1001</v>
      </c>
      <c r="J93" s="731"/>
      <c r="K93" s="732"/>
      <c r="L93" s="732"/>
      <c r="M93" s="732"/>
    </row>
    <row r="94" spans="1:13" s="776" customFormat="1" ht="50.1" customHeight="1" x14ac:dyDescent="0.2">
      <c r="A94" s="727">
        <v>17</v>
      </c>
      <c r="B94" s="732">
        <v>16101</v>
      </c>
      <c r="C94" s="796" t="s">
        <v>69</v>
      </c>
      <c r="D94" s="885" t="s">
        <v>923</v>
      </c>
      <c r="E94" s="2100" t="s">
        <v>1280</v>
      </c>
      <c r="F94" s="732" t="s">
        <v>1267</v>
      </c>
      <c r="G94" s="732">
        <v>6</v>
      </c>
      <c r="H94" s="731">
        <v>20000</v>
      </c>
      <c r="I94" s="851" t="s">
        <v>1002</v>
      </c>
      <c r="J94" s="731">
        <v>200</v>
      </c>
      <c r="K94" s="732" t="s">
        <v>899</v>
      </c>
      <c r="L94" s="732"/>
      <c r="M94" s="732"/>
    </row>
    <row r="95" spans="1:13" s="776" customFormat="1" ht="50.1" customHeight="1" x14ac:dyDescent="0.2">
      <c r="A95" s="727"/>
      <c r="B95" s="732"/>
      <c r="C95" s="885"/>
      <c r="D95" s="885"/>
      <c r="E95" s="2101"/>
      <c r="F95" s="732"/>
      <c r="G95" s="732"/>
      <c r="H95" s="731"/>
      <c r="I95" s="851" t="s">
        <v>1001</v>
      </c>
      <c r="J95" s="731"/>
      <c r="K95" s="732"/>
      <c r="L95" s="732"/>
      <c r="M95" s="732"/>
    </row>
    <row r="96" spans="1:13" s="776" customFormat="1" ht="50.1" customHeight="1" x14ac:dyDescent="0.2">
      <c r="A96" s="727">
        <v>18</v>
      </c>
      <c r="B96" s="732">
        <v>16101</v>
      </c>
      <c r="C96" s="796" t="s">
        <v>69</v>
      </c>
      <c r="D96" s="885" t="s">
        <v>924</v>
      </c>
      <c r="E96" s="2100" t="s">
        <v>1281</v>
      </c>
      <c r="F96" s="732" t="s">
        <v>1267</v>
      </c>
      <c r="G96" s="732">
        <v>6</v>
      </c>
      <c r="H96" s="731">
        <v>20000</v>
      </c>
      <c r="I96" s="851" t="s">
        <v>1002</v>
      </c>
      <c r="J96" s="731">
        <v>200</v>
      </c>
      <c r="K96" s="732" t="s">
        <v>899</v>
      </c>
      <c r="L96" s="732"/>
      <c r="M96" s="732"/>
    </row>
    <row r="97" spans="1:13" s="776" customFormat="1" ht="50.1" customHeight="1" x14ac:dyDescent="0.2">
      <c r="A97" s="727"/>
      <c r="B97" s="732"/>
      <c r="C97" s="885"/>
      <c r="D97" s="885"/>
      <c r="E97" s="2101"/>
      <c r="F97" s="732"/>
      <c r="G97" s="732"/>
      <c r="H97" s="731"/>
      <c r="I97" s="851" t="s">
        <v>1001</v>
      </c>
      <c r="J97" s="731"/>
      <c r="K97" s="732"/>
      <c r="L97" s="732"/>
      <c r="M97" s="732"/>
    </row>
    <row r="98" spans="1:13" s="776" customFormat="1" ht="50.1" customHeight="1" x14ac:dyDescent="0.2">
      <c r="A98" s="727">
        <v>19</v>
      </c>
      <c r="B98" s="732">
        <v>16101</v>
      </c>
      <c r="C98" s="796" t="s">
        <v>69</v>
      </c>
      <c r="D98" s="885" t="s">
        <v>925</v>
      </c>
      <c r="E98" s="2100" t="s">
        <v>1282</v>
      </c>
      <c r="F98" s="732" t="s">
        <v>1267</v>
      </c>
      <c r="G98" s="732">
        <v>7</v>
      </c>
      <c r="H98" s="731">
        <v>23000</v>
      </c>
      <c r="I98" s="851" t="s">
        <v>1002</v>
      </c>
      <c r="J98" s="731">
        <v>225</v>
      </c>
      <c r="K98" s="732" t="s">
        <v>899</v>
      </c>
      <c r="L98" s="732"/>
      <c r="M98" s="732"/>
    </row>
    <row r="99" spans="1:13" s="776" customFormat="1" ht="50.1" customHeight="1" x14ac:dyDescent="0.2">
      <c r="A99" s="727"/>
      <c r="B99" s="732"/>
      <c r="C99" s="885"/>
      <c r="D99" s="885"/>
      <c r="E99" s="2101"/>
      <c r="F99" s="732"/>
      <c r="G99" s="732"/>
      <c r="H99" s="731"/>
      <c r="I99" s="851" t="s">
        <v>1001</v>
      </c>
      <c r="J99" s="731"/>
      <c r="K99" s="732"/>
      <c r="L99" s="732"/>
      <c r="M99" s="732"/>
    </row>
    <row r="100" spans="1:13" s="776" customFormat="1" ht="50.1" customHeight="1" x14ac:dyDescent="0.2">
      <c r="A100" s="727">
        <v>20</v>
      </c>
      <c r="B100" s="732">
        <v>16101</v>
      </c>
      <c r="C100" s="885" t="s">
        <v>926</v>
      </c>
      <c r="D100" s="885" t="s">
        <v>927</v>
      </c>
      <c r="E100" s="2100" t="s">
        <v>1283</v>
      </c>
      <c r="F100" s="732" t="s">
        <v>1267</v>
      </c>
      <c r="G100" s="732">
        <v>5</v>
      </c>
      <c r="H100" s="731">
        <v>18000</v>
      </c>
      <c r="I100" s="851" t="s">
        <v>1002</v>
      </c>
      <c r="J100" s="731">
        <v>180</v>
      </c>
      <c r="K100" s="732" t="s">
        <v>899</v>
      </c>
      <c r="L100" s="732"/>
      <c r="M100" s="732"/>
    </row>
    <row r="101" spans="1:13" s="776" customFormat="1" ht="50.1" customHeight="1" x14ac:dyDescent="0.2">
      <c r="A101" s="727"/>
      <c r="B101" s="732"/>
      <c r="C101" s="885"/>
      <c r="D101" s="885"/>
      <c r="E101" s="2101"/>
      <c r="F101" s="732"/>
      <c r="G101" s="732"/>
      <c r="H101" s="731"/>
      <c r="I101" s="851" t="s">
        <v>1001</v>
      </c>
      <c r="J101" s="731"/>
      <c r="K101" s="732"/>
      <c r="L101" s="732"/>
      <c r="M101" s="732"/>
    </row>
    <row r="102" spans="1:13" s="776" customFormat="1" ht="50.1" customHeight="1" x14ac:dyDescent="0.2">
      <c r="A102" s="727">
        <v>21</v>
      </c>
      <c r="B102" s="732">
        <v>16101</v>
      </c>
      <c r="C102" s="885" t="s">
        <v>928</v>
      </c>
      <c r="D102" s="885" t="s">
        <v>929</v>
      </c>
      <c r="E102" s="2100" t="s">
        <v>1276</v>
      </c>
      <c r="F102" s="732" t="s">
        <v>1267</v>
      </c>
      <c r="G102" s="732">
        <v>6</v>
      </c>
      <c r="H102" s="731">
        <v>20000</v>
      </c>
      <c r="I102" s="851" t="s">
        <v>1002</v>
      </c>
      <c r="J102" s="731">
        <v>200</v>
      </c>
      <c r="K102" s="732" t="s">
        <v>899</v>
      </c>
      <c r="L102" s="732"/>
      <c r="M102" s="732"/>
    </row>
    <row r="103" spans="1:13" s="776" customFormat="1" ht="50.1" customHeight="1" x14ac:dyDescent="0.2">
      <c r="A103" s="727"/>
      <c r="B103" s="732"/>
      <c r="C103" s="885"/>
      <c r="D103" s="885"/>
      <c r="E103" s="2101"/>
      <c r="F103" s="732"/>
      <c r="G103" s="732"/>
      <c r="H103" s="731"/>
      <c r="I103" s="851" t="s">
        <v>1001</v>
      </c>
      <c r="J103" s="731"/>
      <c r="K103" s="732"/>
      <c r="L103" s="732"/>
      <c r="M103" s="732"/>
    </row>
    <row r="104" spans="1:13" s="776" customFormat="1" ht="50.1" customHeight="1" x14ac:dyDescent="0.2">
      <c r="A104" s="727">
        <v>22</v>
      </c>
      <c r="B104" s="732">
        <v>16101</v>
      </c>
      <c r="C104" s="796" t="s">
        <v>69</v>
      </c>
      <c r="D104" s="885" t="s">
        <v>930</v>
      </c>
      <c r="E104" s="2100" t="s">
        <v>1284</v>
      </c>
      <c r="F104" s="732" t="s">
        <v>1267</v>
      </c>
      <c r="G104" s="732">
        <v>6</v>
      </c>
      <c r="H104" s="731">
        <v>20000</v>
      </c>
      <c r="I104" s="851" t="s">
        <v>1002</v>
      </c>
      <c r="J104" s="731">
        <v>200</v>
      </c>
      <c r="K104" s="732" t="s">
        <v>899</v>
      </c>
      <c r="L104" s="732"/>
      <c r="M104" s="732"/>
    </row>
    <row r="105" spans="1:13" s="776" customFormat="1" ht="50.1" customHeight="1" x14ac:dyDescent="0.2">
      <c r="A105" s="727"/>
      <c r="B105" s="732"/>
      <c r="C105" s="885"/>
      <c r="D105" s="885"/>
      <c r="E105" s="2101"/>
      <c r="F105" s="732"/>
      <c r="G105" s="732"/>
      <c r="H105" s="731"/>
      <c r="I105" s="851" t="s">
        <v>1001</v>
      </c>
      <c r="J105" s="731"/>
      <c r="K105" s="732"/>
      <c r="L105" s="732"/>
      <c r="M105" s="732"/>
    </row>
    <row r="106" spans="1:13" s="776" customFormat="1" ht="50.1" customHeight="1" x14ac:dyDescent="0.2">
      <c r="A106" s="727">
        <v>23</v>
      </c>
      <c r="B106" s="732">
        <v>16101</v>
      </c>
      <c r="C106" s="885" t="s">
        <v>931</v>
      </c>
      <c r="D106" s="885" t="s">
        <v>930</v>
      </c>
      <c r="E106" s="2100" t="s">
        <v>1285</v>
      </c>
      <c r="F106" s="732" t="s">
        <v>457</v>
      </c>
      <c r="G106" s="732">
        <v>9</v>
      </c>
      <c r="H106" s="731">
        <v>30000</v>
      </c>
      <c r="I106" s="851" t="s">
        <v>1002</v>
      </c>
      <c r="J106" s="731">
        <v>300</v>
      </c>
      <c r="K106" s="732" t="s">
        <v>899</v>
      </c>
      <c r="L106" s="732"/>
      <c r="M106" s="732"/>
    </row>
    <row r="107" spans="1:13" s="776" customFormat="1" ht="50.1" customHeight="1" x14ac:dyDescent="0.2">
      <c r="A107" s="727"/>
      <c r="B107" s="732"/>
      <c r="C107" s="885"/>
      <c r="D107" s="885"/>
      <c r="E107" s="2101"/>
      <c r="F107" s="732"/>
      <c r="G107" s="732"/>
      <c r="H107" s="731"/>
      <c r="I107" s="851" t="s">
        <v>1001</v>
      </c>
      <c r="J107" s="731"/>
      <c r="K107" s="732"/>
      <c r="L107" s="732"/>
      <c r="M107" s="732"/>
    </row>
    <row r="108" spans="1:13" s="776" customFormat="1" ht="50.1" customHeight="1" x14ac:dyDescent="0.2">
      <c r="A108" s="727">
        <v>24</v>
      </c>
      <c r="B108" s="732">
        <v>16101</v>
      </c>
      <c r="C108" s="796" t="s">
        <v>69</v>
      </c>
      <c r="D108" s="885" t="s">
        <v>932</v>
      </c>
      <c r="E108" s="2100" t="s">
        <v>1286</v>
      </c>
      <c r="F108" s="732" t="s">
        <v>1267</v>
      </c>
      <c r="G108" s="732">
        <v>5</v>
      </c>
      <c r="H108" s="731">
        <v>18000</v>
      </c>
      <c r="I108" s="851" t="s">
        <v>1002</v>
      </c>
      <c r="J108" s="731">
        <v>180</v>
      </c>
      <c r="K108" s="732" t="s">
        <v>899</v>
      </c>
      <c r="L108" s="732"/>
      <c r="M108" s="732"/>
    </row>
    <row r="109" spans="1:13" s="776" customFormat="1" ht="50.1" customHeight="1" x14ac:dyDescent="0.2">
      <c r="A109" s="727"/>
      <c r="B109" s="732"/>
      <c r="C109" s="885"/>
      <c r="D109" s="885"/>
      <c r="E109" s="2101"/>
      <c r="F109" s="732"/>
      <c r="G109" s="732"/>
      <c r="H109" s="731"/>
      <c r="I109" s="851" t="s">
        <v>1001</v>
      </c>
      <c r="J109" s="731"/>
      <c r="K109" s="732"/>
      <c r="L109" s="732"/>
      <c r="M109" s="732"/>
    </row>
    <row r="110" spans="1:13" s="776" customFormat="1" ht="50.1" customHeight="1" x14ac:dyDescent="0.2">
      <c r="A110" s="727">
        <v>25</v>
      </c>
      <c r="B110" s="732">
        <v>16101</v>
      </c>
      <c r="C110" s="796" t="s">
        <v>69</v>
      </c>
      <c r="D110" s="885" t="s">
        <v>933</v>
      </c>
      <c r="E110" s="2100" t="s">
        <v>1287</v>
      </c>
      <c r="F110" s="732" t="s">
        <v>1267</v>
      </c>
      <c r="G110" s="732">
        <v>6</v>
      </c>
      <c r="H110" s="731">
        <v>20000</v>
      </c>
      <c r="I110" s="851" t="s">
        <v>1002</v>
      </c>
      <c r="J110" s="731">
        <v>200</v>
      </c>
      <c r="K110" s="732" t="s">
        <v>899</v>
      </c>
      <c r="L110" s="732"/>
      <c r="M110" s="732"/>
    </row>
    <row r="111" spans="1:13" s="776" customFormat="1" ht="50.1" customHeight="1" x14ac:dyDescent="0.2">
      <c r="A111" s="727"/>
      <c r="B111" s="732"/>
      <c r="C111" s="885"/>
      <c r="D111" s="885"/>
      <c r="E111" s="2101"/>
      <c r="F111" s="732"/>
      <c r="G111" s="732"/>
      <c r="H111" s="731"/>
      <c r="I111" s="851" t="s">
        <v>1001</v>
      </c>
      <c r="J111" s="731"/>
      <c r="K111" s="732"/>
      <c r="L111" s="732"/>
      <c r="M111" s="732"/>
    </row>
    <row r="112" spans="1:13" s="776" customFormat="1" ht="20.100000000000001" customHeight="1" x14ac:dyDescent="0.2">
      <c r="A112" s="727"/>
      <c r="B112" s="732"/>
      <c r="C112" s="885"/>
      <c r="D112" s="885"/>
      <c r="E112" s="885"/>
      <c r="F112" s="732"/>
      <c r="G112" s="732"/>
      <c r="H112" s="731"/>
      <c r="I112" s="851"/>
      <c r="J112" s="731"/>
      <c r="K112" s="732"/>
      <c r="L112" s="732"/>
      <c r="M112" s="732"/>
    </row>
    <row r="113" spans="1:13" s="776" customFormat="1" ht="50.1" customHeight="1" x14ac:dyDescent="0.2">
      <c r="A113" s="742"/>
      <c r="B113" s="744">
        <v>16221</v>
      </c>
      <c r="C113" s="882" t="s">
        <v>1045</v>
      </c>
      <c r="D113" s="782"/>
      <c r="E113" s="782"/>
      <c r="F113" s="744"/>
      <c r="G113" s="789">
        <f>SUM(G114)</f>
        <v>8</v>
      </c>
      <c r="H113" s="784">
        <f>SUM(H114)</f>
        <v>160000</v>
      </c>
      <c r="I113" s="785"/>
      <c r="J113" s="784"/>
      <c r="K113" s="783"/>
      <c r="L113" s="783"/>
      <c r="M113" s="745"/>
    </row>
    <row r="114" spans="1:13" s="776" customFormat="1" ht="50.1" customHeight="1" x14ac:dyDescent="0.2">
      <c r="A114" s="727">
        <v>1</v>
      </c>
      <c r="B114" s="732">
        <v>16221</v>
      </c>
      <c r="C114" s="728" t="s">
        <v>335</v>
      </c>
      <c r="D114" s="778" t="s">
        <v>182</v>
      </c>
      <c r="E114" s="778" t="s">
        <v>1245</v>
      </c>
      <c r="F114" s="732" t="s">
        <v>1267</v>
      </c>
      <c r="G114" s="779">
        <v>8</v>
      </c>
      <c r="H114" s="780">
        <v>160000</v>
      </c>
      <c r="I114" s="781" t="s">
        <v>184</v>
      </c>
      <c r="J114" s="780">
        <v>1000</v>
      </c>
      <c r="K114" s="786" t="s">
        <v>185</v>
      </c>
      <c r="L114" s="779">
        <v>2009</v>
      </c>
      <c r="M114" s="730" t="s">
        <v>888</v>
      </c>
    </row>
    <row r="115" spans="1:13" s="776" customFormat="1" ht="20.100000000000001" customHeight="1" x14ac:dyDescent="0.2">
      <c r="A115" s="727"/>
      <c r="B115" s="732"/>
      <c r="C115" s="885"/>
      <c r="D115" s="885"/>
      <c r="E115" s="885"/>
      <c r="F115" s="732"/>
      <c r="G115" s="732"/>
      <c r="H115" s="731"/>
      <c r="I115" s="730"/>
      <c r="J115" s="731"/>
      <c r="K115" s="732"/>
      <c r="L115" s="732"/>
      <c r="M115" s="732"/>
    </row>
    <row r="116" spans="1:13" s="776" customFormat="1" ht="50.1" customHeight="1" x14ac:dyDescent="0.2">
      <c r="A116" s="727"/>
      <c r="B116" s="744">
        <v>16291</v>
      </c>
      <c r="C116" s="709" t="s">
        <v>1047</v>
      </c>
      <c r="D116" s="777"/>
      <c r="E116" s="778"/>
      <c r="F116" s="732"/>
      <c r="G116" s="783">
        <f>SUM(G117)</f>
        <v>6</v>
      </c>
      <c r="H116" s="784">
        <f>SUM(H117)</f>
        <v>6700</v>
      </c>
      <c r="I116" s="781"/>
      <c r="J116" s="826"/>
      <c r="K116" s="826"/>
      <c r="L116" s="779"/>
      <c r="M116" s="728"/>
    </row>
    <row r="117" spans="1:13" s="776" customFormat="1" ht="50.1" customHeight="1" x14ac:dyDescent="0.2">
      <c r="A117" s="727">
        <v>1</v>
      </c>
      <c r="B117" s="732">
        <v>16291</v>
      </c>
      <c r="C117" s="796" t="s">
        <v>69</v>
      </c>
      <c r="D117" s="730" t="s">
        <v>1043</v>
      </c>
      <c r="E117" s="730" t="s">
        <v>1078</v>
      </c>
      <c r="F117" s="732" t="s">
        <v>1267</v>
      </c>
      <c r="G117" s="732">
        <v>6</v>
      </c>
      <c r="H117" s="826">
        <v>6700</v>
      </c>
      <c r="I117" s="730" t="s">
        <v>1044</v>
      </c>
      <c r="J117" s="826" t="s">
        <v>69</v>
      </c>
      <c r="K117" s="826" t="s">
        <v>69</v>
      </c>
      <c r="L117" s="779"/>
      <c r="M117" s="728"/>
    </row>
    <row r="118" spans="1:13" s="776" customFormat="1" ht="20.100000000000001" customHeight="1" x14ac:dyDescent="0.2">
      <c r="A118" s="727"/>
      <c r="B118" s="732"/>
      <c r="C118" s="728"/>
      <c r="D118" s="777"/>
      <c r="E118" s="778"/>
      <c r="F118" s="732"/>
      <c r="G118" s="779"/>
      <c r="H118" s="780"/>
      <c r="I118" s="781"/>
      <c r="J118" s="780"/>
      <c r="K118" s="786"/>
      <c r="L118" s="779"/>
      <c r="M118" s="728"/>
    </row>
    <row r="119" spans="1:13" s="776" customFormat="1" ht="50.1" customHeight="1" x14ac:dyDescent="0.2">
      <c r="A119" s="727"/>
      <c r="B119" s="744">
        <v>16292</v>
      </c>
      <c r="C119" s="2088" t="s">
        <v>1068</v>
      </c>
      <c r="D119" s="2089"/>
      <c r="E119" s="2089"/>
      <c r="F119" s="2090"/>
      <c r="G119" s="744">
        <f>SUM(G120:G120)</f>
        <v>20</v>
      </c>
      <c r="H119" s="744">
        <f>SUM(H120:H120)</f>
        <v>0</v>
      </c>
      <c r="I119" s="730"/>
      <c r="J119" s="826"/>
      <c r="K119" s="732"/>
      <c r="L119" s="732"/>
      <c r="M119" s="732"/>
    </row>
    <row r="120" spans="1:13" s="776" customFormat="1" ht="50.1" customHeight="1" x14ac:dyDescent="0.2">
      <c r="A120" s="727">
        <v>1</v>
      </c>
      <c r="B120" s="732">
        <v>16292</v>
      </c>
      <c r="C120" s="730" t="s">
        <v>1074</v>
      </c>
      <c r="D120" s="730" t="s">
        <v>1075</v>
      </c>
      <c r="E120" s="730" t="s">
        <v>1077</v>
      </c>
      <c r="F120" s="732" t="s">
        <v>1269</v>
      </c>
      <c r="G120" s="732">
        <v>20</v>
      </c>
      <c r="H120" s="826" t="s">
        <v>69</v>
      </c>
      <c r="I120" s="730" t="s">
        <v>1076</v>
      </c>
      <c r="J120" s="826" t="s">
        <v>69</v>
      </c>
      <c r="K120" s="826" t="s">
        <v>69</v>
      </c>
      <c r="L120" s="732"/>
      <c r="M120" s="732"/>
    </row>
    <row r="121" spans="1:13" s="776" customFormat="1" ht="20.100000000000001" customHeight="1" x14ac:dyDescent="0.2">
      <c r="A121" s="727"/>
      <c r="B121" s="732"/>
      <c r="C121" s="732"/>
      <c r="D121" s="732"/>
      <c r="E121" s="732"/>
      <c r="F121" s="732"/>
      <c r="G121" s="732"/>
      <c r="H121" s="731"/>
      <c r="I121" s="730"/>
      <c r="J121" s="731"/>
      <c r="K121" s="732"/>
      <c r="L121" s="732"/>
      <c r="M121" s="732"/>
    </row>
    <row r="122" spans="1:13" s="776" customFormat="1" ht="50.1" customHeight="1" x14ac:dyDescent="0.2">
      <c r="A122" s="743"/>
      <c r="B122" s="744">
        <v>22</v>
      </c>
      <c r="C122" s="710" t="s">
        <v>411</v>
      </c>
      <c r="D122" s="886"/>
      <c r="E122" s="886"/>
      <c r="F122" s="744"/>
      <c r="G122" s="783">
        <f>G123+G126</f>
        <v>30</v>
      </c>
      <c r="H122" s="784">
        <f>H123+H126</f>
        <v>3318000</v>
      </c>
      <c r="I122" s="870"/>
      <c r="J122" s="843"/>
      <c r="K122" s="787"/>
      <c r="L122" s="783"/>
      <c r="M122" s="744"/>
    </row>
    <row r="123" spans="1:13" s="776" customFormat="1" ht="50.1" customHeight="1" x14ac:dyDescent="0.2">
      <c r="A123" s="743"/>
      <c r="B123" s="744">
        <v>22112</v>
      </c>
      <c r="C123" s="710" t="s">
        <v>946</v>
      </c>
      <c r="D123" s="886"/>
      <c r="E123" s="886"/>
      <c r="F123" s="744"/>
      <c r="G123" s="783">
        <f>SUM(G124)</f>
        <v>6</v>
      </c>
      <c r="H123" s="784">
        <f>SUM(H124)</f>
        <v>168000</v>
      </c>
      <c r="I123" s="870"/>
      <c r="J123" s="843"/>
      <c r="K123" s="787"/>
      <c r="L123" s="783"/>
      <c r="M123" s="744"/>
    </row>
    <row r="124" spans="1:13" s="776" customFormat="1" ht="50.1" customHeight="1" x14ac:dyDescent="0.2">
      <c r="A124" s="727">
        <v>1</v>
      </c>
      <c r="B124" s="732">
        <v>22112</v>
      </c>
      <c r="C124" s="728" t="s">
        <v>947</v>
      </c>
      <c r="D124" s="778" t="s">
        <v>948</v>
      </c>
      <c r="E124" s="778" t="s">
        <v>950</v>
      </c>
      <c r="F124" s="732" t="s">
        <v>1267</v>
      </c>
      <c r="G124" s="779">
        <v>6</v>
      </c>
      <c r="H124" s="826">
        <v>168000</v>
      </c>
      <c r="I124" s="781" t="s">
        <v>949</v>
      </c>
      <c r="J124" s="826" t="s">
        <v>69</v>
      </c>
      <c r="K124" s="826" t="s">
        <v>69</v>
      </c>
      <c r="L124" s="779"/>
      <c r="M124" s="732"/>
    </row>
    <row r="125" spans="1:13" s="776" customFormat="1" ht="20.100000000000001" customHeight="1" x14ac:dyDescent="0.2">
      <c r="A125" s="743"/>
      <c r="B125" s="744"/>
      <c r="C125" s="745"/>
      <c r="D125" s="886"/>
      <c r="E125" s="886"/>
      <c r="F125" s="744"/>
      <c r="G125" s="783"/>
      <c r="H125" s="784"/>
      <c r="I125" s="870"/>
      <c r="J125" s="843"/>
      <c r="K125" s="787"/>
      <c r="L125" s="783"/>
      <c r="M125" s="744"/>
    </row>
    <row r="126" spans="1:13" s="776" customFormat="1" ht="50.1" customHeight="1" x14ac:dyDescent="0.2">
      <c r="A126" s="743"/>
      <c r="B126" s="744">
        <v>22122</v>
      </c>
      <c r="C126" s="710" t="s">
        <v>951</v>
      </c>
      <c r="D126" s="886"/>
      <c r="E126" s="886"/>
      <c r="F126" s="744"/>
      <c r="G126" s="783">
        <f>SUM(G127:G128)</f>
        <v>24</v>
      </c>
      <c r="H126" s="784">
        <f>SUM(H127:H128)</f>
        <v>3150000</v>
      </c>
      <c r="I126" s="870"/>
      <c r="J126" s="843"/>
      <c r="K126" s="787"/>
      <c r="L126" s="783"/>
      <c r="M126" s="744"/>
    </row>
    <row r="127" spans="1:13" s="776" customFormat="1" ht="50.1" customHeight="1" x14ac:dyDescent="0.2">
      <c r="A127" s="727">
        <v>1</v>
      </c>
      <c r="B127" s="732">
        <v>22122</v>
      </c>
      <c r="C127" s="796" t="s">
        <v>69</v>
      </c>
      <c r="D127" s="728" t="s">
        <v>952</v>
      </c>
      <c r="E127" s="778" t="s">
        <v>953</v>
      </c>
      <c r="F127" s="732" t="s">
        <v>1267</v>
      </c>
      <c r="G127" s="779">
        <v>2</v>
      </c>
      <c r="H127" s="826" t="s">
        <v>69</v>
      </c>
      <c r="I127" s="781" t="s">
        <v>957</v>
      </c>
      <c r="J127" s="826" t="s">
        <v>69</v>
      </c>
      <c r="K127" s="826" t="s">
        <v>69</v>
      </c>
      <c r="L127" s="779"/>
      <c r="M127" s="732"/>
    </row>
    <row r="128" spans="1:13" s="776" customFormat="1" ht="50.1" customHeight="1" x14ac:dyDescent="0.2">
      <c r="A128" s="727">
        <v>2</v>
      </c>
      <c r="B128" s="732">
        <v>22122</v>
      </c>
      <c r="C128" s="728" t="s">
        <v>954</v>
      </c>
      <c r="D128" s="778" t="s">
        <v>955</v>
      </c>
      <c r="E128" s="2098" t="s">
        <v>1288</v>
      </c>
      <c r="F128" s="779" t="s">
        <v>956</v>
      </c>
      <c r="G128" s="779">
        <v>22</v>
      </c>
      <c r="H128" s="887">
        <v>3150000</v>
      </c>
      <c r="I128" s="781" t="s">
        <v>957</v>
      </c>
      <c r="J128" s="826">
        <v>300</v>
      </c>
      <c r="K128" s="732" t="s">
        <v>30</v>
      </c>
      <c r="L128" s="779">
        <v>2010</v>
      </c>
      <c r="M128" s="732" t="s">
        <v>958</v>
      </c>
    </row>
    <row r="129" spans="1:13" s="776" customFormat="1" ht="50.1" customHeight="1" x14ac:dyDescent="0.2">
      <c r="A129" s="727"/>
      <c r="B129" s="732"/>
      <c r="C129" s="728"/>
      <c r="D129" s="778"/>
      <c r="E129" s="2099"/>
      <c r="F129" s="732"/>
      <c r="G129" s="779"/>
      <c r="H129" s="826"/>
      <c r="I129" s="781"/>
      <c r="J129" s="780"/>
      <c r="K129" s="786"/>
      <c r="L129" s="779"/>
      <c r="M129" s="730" t="s">
        <v>888</v>
      </c>
    </row>
    <row r="130" spans="1:13" s="776" customFormat="1" ht="20.100000000000001" customHeight="1" x14ac:dyDescent="0.2">
      <c r="A130" s="727"/>
      <c r="B130" s="732"/>
      <c r="C130" s="728"/>
      <c r="D130" s="778"/>
      <c r="E130" s="778"/>
      <c r="F130" s="732"/>
      <c r="G130" s="779"/>
      <c r="H130" s="826"/>
      <c r="I130" s="781"/>
      <c r="J130" s="780"/>
      <c r="K130" s="786"/>
      <c r="L130" s="779"/>
      <c r="M130" s="732"/>
    </row>
    <row r="131" spans="1:13" s="776" customFormat="1" ht="50.1" customHeight="1" x14ac:dyDescent="0.2">
      <c r="A131" s="727"/>
      <c r="B131" s="823">
        <v>25</v>
      </c>
      <c r="C131" s="709" t="s">
        <v>973</v>
      </c>
      <c r="D131" s="778"/>
      <c r="E131" s="778"/>
      <c r="F131" s="732"/>
      <c r="G131" s="783">
        <f>G132</f>
        <v>10</v>
      </c>
      <c r="H131" s="783">
        <f>H132</f>
        <v>0</v>
      </c>
      <c r="I131" s="781"/>
      <c r="J131" s="780"/>
      <c r="K131" s="786"/>
      <c r="L131" s="779"/>
      <c r="M131" s="732"/>
    </row>
    <row r="132" spans="1:13" s="774" customFormat="1" ht="50.1" customHeight="1" x14ac:dyDescent="0.2">
      <c r="A132" s="743"/>
      <c r="B132" s="744">
        <v>25111</v>
      </c>
      <c r="C132" s="2088" t="s">
        <v>974</v>
      </c>
      <c r="D132" s="2089"/>
      <c r="E132" s="2089"/>
      <c r="F132" s="2090"/>
      <c r="G132" s="783">
        <f>SUM(G133:G144)</f>
        <v>10</v>
      </c>
      <c r="H132" s="783">
        <f>SUM(H133:H144)</f>
        <v>0</v>
      </c>
      <c r="I132" s="870"/>
      <c r="J132" s="843"/>
      <c r="K132" s="787"/>
      <c r="L132" s="783"/>
      <c r="M132" s="744"/>
    </row>
    <row r="133" spans="1:13" s="776" customFormat="1" ht="50.1" customHeight="1" x14ac:dyDescent="0.2">
      <c r="A133" s="727">
        <v>1</v>
      </c>
      <c r="B133" s="732">
        <v>25111</v>
      </c>
      <c r="C133" s="728" t="s">
        <v>975</v>
      </c>
      <c r="D133" s="778" t="s">
        <v>976</v>
      </c>
      <c r="E133" s="896" t="s">
        <v>1289</v>
      </c>
      <c r="F133" s="732" t="s">
        <v>1267</v>
      </c>
      <c r="G133" s="779"/>
      <c r="H133" s="826" t="s">
        <v>69</v>
      </c>
      <c r="I133" s="781" t="s">
        <v>977</v>
      </c>
      <c r="J133" s="826" t="s">
        <v>69</v>
      </c>
      <c r="K133" s="826" t="s">
        <v>69</v>
      </c>
      <c r="L133" s="779"/>
      <c r="M133" s="732"/>
    </row>
    <row r="134" spans="1:13" s="776" customFormat="1" ht="50.1" customHeight="1" x14ac:dyDescent="0.2">
      <c r="A134" s="727">
        <v>2</v>
      </c>
      <c r="B134" s="732">
        <v>25111</v>
      </c>
      <c r="C134" s="728" t="s">
        <v>980</v>
      </c>
      <c r="D134" s="778" t="s">
        <v>981</v>
      </c>
      <c r="E134" s="778" t="s">
        <v>982</v>
      </c>
      <c r="F134" s="732" t="s">
        <v>1267</v>
      </c>
      <c r="G134" s="779">
        <v>2</v>
      </c>
      <c r="H134" s="826" t="s">
        <v>69</v>
      </c>
      <c r="I134" s="781" t="s">
        <v>1008</v>
      </c>
      <c r="J134" s="826" t="s">
        <v>69</v>
      </c>
      <c r="K134" s="826" t="s">
        <v>69</v>
      </c>
      <c r="L134" s="779"/>
      <c r="M134" s="732"/>
    </row>
    <row r="135" spans="1:13" s="776" customFormat="1" ht="50.1" customHeight="1" x14ac:dyDescent="0.2">
      <c r="A135" s="727"/>
      <c r="B135" s="732"/>
      <c r="C135" s="728"/>
      <c r="D135" s="778"/>
      <c r="E135" s="778"/>
      <c r="F135" s="732"/>
      <c r="G135" s="779"/>
      <c r="H135" s="826"/>
      <c r="I135" s="781" t="s">
        <v>1009</v>
      </c>
      <c r="J135" s="826" t="s">
        <v>69</v>
      </c>
      <c r="K135" s="826" t="s">
        <v>69</v>
      </c>
      <c r="L135" s="779"/>
      <c r="M135" s="732"/>
    </row>
    <row r="136" spans="1:13" s="776" customFormat="1" ht="50.1" customHeight="1" x14ac:dyDescent="0.2">
      <c r="A136" s="727"/>
      <c r="B136" s="732"/>
      <c r="C136" s="728"/>
      <c r="D136" s="778"/>
      <c r="E136" s="778"/>
      <c r="F136" s="732"/>
      <c r="G136" s="779"/>
      <c r="H136" s="826"/>
      <c r="I136" s="781" t="s">
        <v>1010</v>
      </c>
      <c r="J136" s="826" t="s">
        <v>69</v>
      </c>
      <c r="K136" s="826" t="s">
        <v>69</v>
      </c>
      <c r="L136" s="779"/>
      <c r="M136" s="732"/>
    </row>
    <row r="137" spans="1:13" s="776" customFormat="1" ht="50.1" customHeight="1" x14ac:dyDescent="0.2">
      <c r="A137" s="727">
        <v>3</v>
      </c>
      <c r="B137" s="732">
        <v>25111</v>
      </c>
      <c r="C137" s="796" t="s">
        <v>69</v>
      </c>
      <c r="D137" s="778" t="s">
        <v>983</v>
      </c>
      <c r="E137" s="778" t="s">
        <v>987</v>
      </c>
      <c r="F137" s="732" t="s">
        <v>1267</v>
      </c>
      <c r="G137" s="779">
        <v>4</v>
      </c>
      <c r="H137" s="826" t="s">
        <v>69</v>
      </c>
      <c r="I137" s="781" t="s">
        <v>1008</v>
      </c>
      <c r="J137" s="826" t="s">
        <v>69</v>
      </c>
      <c r="K137" s="826" t="s">
        <v>69</v>
      </c>
      <c r="L137" s="779"/>
      <c r="M137" s="732"/>
    </row>
    <row r="138" spans="1:13" s="776" customFormat="1" ht="50.1" customHeight="1" x14ac:dyDescent="0.2">
      <c r="A138" s="727"/>
      <c r="B138" s="732"/>
      <c r="C138" s="728"/>
      <c r="D138" s="778"/>
      <c r="E138" s="778"/>
      <c r="F138" s="732"/>
      <c r="G138" s="779"/>
      <c r="H138" s="826"/>
      <c r="I138" s="781" t="s">
        <v>1011</v>
      </c>
      <c r="J138" s="826" t="s">
        <v>69</v>
      </c>
      <c r="K138" s="826" t="s">
        <v>69</v>
      </c>
      <c r="L138" s="779"/>
      <c r="M138" s="732"/>
    </row>
    <row r="139" spans="1:13" s="776" customFormat="1" ht="50.1" customHeight="1" x14ac:dyDescent="0.2">
      <c r="A139" s="727"/>
      <c r="B139" s="732"/>
      <c r="C139" s="728"/>
      <c r="D139" s="778"/>
      <c r="E139" s="778"/>
      <c r="F139" s="732"/>
      <c r="G139" s="779"/>
      <c r="H139" s="826"/>
      <c r="I139" s="781" t="s">
        <v>1012</v>
      </c>
      <c r="J139" s="826" t="s">
        <v>69</v>
      </c>
      <c r="K139" s="826" t="s">
        <v>69</v>
      </c>
      <c r="L139" s="779"/>
      <c r="M139" s="732"/>
    </row>
    <row r="140" spans="1:13" s="776" customFormat="1" ht="50.1" customHeight="1" x14ac:dyDescent="0.2">
      <c r="A140" s="727">
        <v>4</v>
      </c>
      <c r="B140" s="732">
        <v>25111</v>
      </c>
      <c r="C140" s="728" t="s">
        <v>984</v>
      </c>
      <c r="D140" s="778" t="s">
        <v>985</v>
      </c>
      <c r="E140" s="778" t="s">
        <v>982</v>
      </c>
      <c r="F140" s="732" t="s">
        <v>986</v>
      </c>
      <c r="G140" s="779">
        <v>2</v>
      </c>
      <c r="H140" s="826" t="s">
        <v>69</v>
      </c>
      <c r="I140" s="781" t="s">
        <v>1013</v>
      </c>
      <c r="J140" s="826" t="s">
        <v>69</v>
      </c>
      <c r="K140" s="826" t="s">
        <v>69</v>
      </c>
      <c r="L140" s="779"/>
      <c r="M140" s="732"/>
    </row>
    <row r="141" spans="1:13" s="776" customFormat="1" ht="50.1" customHeight="1" x14ac:dyDescent="0.2">
      <c r="A141" s="727"/>
      <c r="B141" s="732"/>
      <c r="C141" s="728"/>
      <c r="D141" s="778"/>
      <c r="E141" s="778"/>
      <c r="F141" s="732"/>
      <c r="G141" s="779"/>
      <c r="H141" s="826"/>
      <c r="I141" s="781" t="s">
        <v>1011</v>
      </c>
      <c r="J141" s="826" t="s">
        <v>69</v>
      </c>
      <c r="K141" s="826" t="s">
        <v>69</v>
      </c>
      <c r="L141" s="779"/>
      <c r="M141" s="732"/>
    </row>
    <row r="142" spans="1:13" s="776" customFormat="1" ht="50.1" customHeight="1" x14ac:dyDescent="0.2">
      <c r="A142" s="727"/>
      <c r="B142" s="732"/>
      <c r="C142" s="728"/>
      <c r="D142" s="778"/>
      <c r="E142" s="778"/>
      <c r="F142" s="732"/>
      <c r="G142" s="779"/>
      <c r="H142" s="826"/>
      <c r="I142" s="781" t="s">
        <v>1014</v>
      </c>
      <c r="J142" s="826" t="s">
        <v>69</v>
      </c>
      <c r="K142" s="826" t="s">
        <v>69</v>
      </c>
      <c r="L142" s="779"/>
      <c r="M142" s="732"/>
    </row>
    <row r="143" spans="1:13" s="776" customFormat="1" ht="50.1" customHeight="1" x14ac:dyDescent="0.2">
      <c r="A143" s="727">
        <v>5</v>
      </c>
      <c r="B143" s="732">
        <v>25111</v>
      </c>
      <c r="C143" s="796" t="s">
        <v>69</v>
      </c>
      <c r="D143" s="778" t="s">
        <v>988</v>
      </c>
      <c r="E143" s="778" t="s">
        <v>990</v>
      </c>
      <c r="F143" s="732" t="s">
        <v>1267</v>
      </c>
      <c r="G143" s="779">
        <v>2</v>
      </c>
      <c r="H143" s="826" t="s">
        <v>69</v>
      </c>
      <c r="I143" s="781" t="s">
        <v>989</v>
      </c>
      <c r="J143" s="826" t="s">
        <v>69</v>
      </c>
      <c r="K143" s="826" t="s">
        <v>69</v>
      </c>
      <c r="L143" s="779"/>
      <c r="M143" s="732"/>
    </row>
    <row r="144" spans="1:13" s="776" customFormat="1" ht="20.100000000000001" customHeight="1" x14ac:dyDescent="0.2">
      <c r="A144" s="727"/>
      <c r="B144" s="732"/>
      <c r="C144" s="728"/>
      <c r="D144" s="778"/>
      <c r="E144" s="778"/>
      <c r="F144" s="732"/>
      <c r="G144" s="779"/>
      <c r="H144" s="826"/>
      <c r="I144" s="781"/>
      <c r="J144" s="780"/>
      <c r="K144" s="786"/>
      <c r="L144" s="779"/>
      <c r="M144" s="732"/>
    </row>
    <row r="145" spans="1:18" s="776" customFormat="1" ht="50.1" customHeight="1" x14ac:dyDescent="0.2">
      <c r="A145" s="748"/>
      <c r="B145" s="797">
        <v>31</v>
      </c>
      <c r="C145" s="798" t="s">
        <v>412</v>
      </c>
      <c r="D145" s="854"/>
      <c r="E145" s="854"/>
      <c r="F145" s="797"/>
      <c r="G145" s="855">
        <f>G146</f>
        <v>4</v>
      </c>
      <c r="H145" s="856">
        <f>H146</f>
        <v>30000</v>
      </c>
      <c r="I145" s="857"/>
      <c r="J145" s="856"/>
      <c r="K145" s="858"/>
      <c r="L145" s="859"/>
      <c r="M145" s="860"/>
    </row>
    <row r="146" spans="1:18" s="776" customFormat="1" ht="50.1" customHeight="1" x14ac:dyDescent="0.2">
      <c r="A146" s="743"/>
      <c r="B146" s="744">
        <v>31001</v>
      </c>
      <c r="C146" s="710" t="s">
        <v>1073</v>
      </c>
      <c r="D146" s="782"/>
      <c r="E146" s="782"/>
      <c r="F146" s="744"/>
      <c r="G146" s="783">
        <f>SUM(G147:G149)</f>
        <v>4</v>
      </c>
      <c r="H146" s="784">
        <f>SUM(H147:H149)</f>
        <v>30000</v>
      </c>
      <c r="I146" s="785"/>
      <c r="J146" s="784"/>
      <c r="K146" s="783"/>
      <c r="L146" s="783"/>
      <c r="M146" s="744"/>
    </row>
    <row r="147" spans="1:18" s="776" customFormat="1" ht="50.1" customHeight="1" x14ac:dyDescent="0.2">
      <c r="A147" s="727">
        <v>1</v>
      </c>
      <c r="B147" s="732">
        <v>31001</v>
      </c>
      <c r="C147" s="796" t="s">
        <v>69</v>
      </c>
      <c r="D147" s="862" t="s">
        <v>889</v>
      </c>
      <c r="E147" s="863" t="s">
        <v>890</v>
      </c>
      <c r="F147" s="732" t="s">
        <v>1267</v>
      </c>
      <c r="G147" s="816">
        <v>2</v>
      </c>
      <c r="H147" s="826">
        <v>15000</v>
      </c>
      <c r="I147" s="781" t="s">
        <v>1017</v>
      </c>
      <c r="J147" s="826" t="s">
        <v>69</v>
      </c>
      <c r="K147" s="826" t="s">
        <v>69</v>
      </c>
      <c r="L147" s="779"/>
      <c r="M147" s="728"/>
    </row>
    <row r="148" spans="1:18" s="776" customFormat="1" ht="50.1" customHeight="1" x14ac:dyDescent="0.2">
      <c r="A148" s="727">
        <v>2</v>
      </c>
      <c r="B148" s="732">
        <v>31001</v>
      </c>
      <c r="C148" s="884" t="s">
        <v>915</v>
      </c>
      <c r="D148" s="862" t="s">
        <v>916</v>
      </c>
      <c r="E148" s="2107" t="s">
        <v>1290</v>
      </c>
      <c r="F148" s="732" t="s">
        <v>1267</v>
      </c>
      <c r="G148" s="816">
        <v>2</v>
      </c>
      <c r="H148" s="826">
        <v>15000</v>
      </c>
      <c r="I148" s="781" t="s">
        <v>1017</v>
      </c>
      <c r="J148" s="849">
        <v>100</v>
      </c>
      <c r="K148" s="786" t="s">
        <v>68</v>
      </c>
      <c r="L148" s="779"/>
      <c r="M148" s="728"/>
    </row>
    <row r="149" spans="1:18" s="776" customFormat="1" ht="50.1" customHeight="1" x14ac:dyDescent="0.2">
      <c r="A149" s="727"/>
      <c r="B149" s="732"/>
      <c r="C149" s="796"/>
      <c r="D149" s="862"/>
      <c r="E149" s="2108"/>
      <c r="F149" s="732"/>
      <c r="G149" s="816"/>
      <c r="H149" s="826"/>
      <c r="I149" s="781"/>
      <c r="J149" s="849"/>
      <c r="K149" s="786"/>
      <c r="L149" s="779"/>
      <c r="M149" s="728"/>
    </row>
    <row r="150" spans="1:18" ht="20.100000000000001" customHeight="1" thickBot="1" x14ac:dyDescent="0.3">
      <c r="A150" s="2085" t="s">
        <v>15</v>
      </c>
      <c r="B150" s="2086"/>
      <c r="C150" s="2086"/>
      <c r="D150" s="2086"/>
      <c r="E150" s="2086"/>
      <c r="F150" s="2087"/>
      <c r="G150" s="722">
        <f>G11+G45+G52+G56+G60+G122+G131+G145</f>
        <v>357</v>
      </c>
      <c r="H150" s="722">
        <f>H11+H45+H52+H56+H60+H122+H131+H145</f>
        <v>5560703</v>
      </c>
      <c r="I150" s="723"/>
      <c r="J150" s="724"/>
      <c r="K150" s="725"/>
      <c r="L150" s="725"/>
      <c r="M150" s="725"/>
      <c r="N150" s="690"/>
      <c r="O150" s="690"/>
      <c r="P150" s="690"/>
      <c r="Q150" s="690"/>
      <c r="R150" s="690"/>
    </row>
    <row r="151" spans="1:18" ht="15.75" thickTop="1" x14ac:dyDescent="0.2">
      <c r="N151" s="690"/>
      <c r="O151" s="690"/>
      <c r="P151" s="690"/>
      <c r="Q151" s="690"/>
      <c r="R151" s="690"/>
    </row>
  </sheetData>
  <mergeCells count="42">
    <mergeCell ref="E148:E149"/>
    <mergeCell ref="E100:E101"/>
    <mergeCell ref="E102:E103"/>
    <mergeCell ref="E104:E105"/>
    <mergeCell ref="E106:E107"/>
    <mergeCell ref="E108:E109"/>
    <mergeCell ref="E110:E111"/>
    <mergeCell ref="E92:E93"/>
    <mergeCell ref="E94:E95"/>
    <mergeCell ref="E96:E97"/>
    <mergeCell ref="E98:E99"/>
    <mergeCell ref="E128:E129"/>
    <mergeCell ref="E74:E75"/>
    <mergeCell ref="E84:E85"/>
    <mergeCell ref="E86:E87"/>
    <mergeCell ref="E88:E89"/>
    <mergeCell ref="E90:E91"/>
    <mergeCell ref="L6:L8"/>
    <mergeCell ref="M6:M8"/>
    <mergeCell ref="A1:M1"/>
    <mergeCell ref="A2:M2"/>
    <mergeCell ref="A3:M3"/>
    <mergeCell ref="E6:E8"/>
    <mergeCell ref="F6:F8"/>
    <mergeCell ref="G6:G8"/>
    <mergeCell ref="H6:H8"/>
    <mergeCell ref="I6:I8"/>
    <mergeCell ref="J6:K7"/>
    <mergeCell ref="A150:F150"/>
    <mergeCell ref="A6:A8"/>
    <mergeCell ref="B6:B8"/>
    <mergeCell ref="C6:C8"/>
    <mergeCell ref="D6:D8"/>
    <mergeCell ref="C60:F60"/>
    <mergeCell ref="C119:F119"/>
    <mergeCell ref="C132:F132"/>
    <mergeCell ref="C12:F12"/>
    <mergeCell ref="E76:E77"/>
    <mergeCell ref="E78:E79"/>
    <mergeCell ref="E80:E81"/>
    <mergeCell ref="E82:E83"/>
    <mergeCell ref="E62:E63"/>
  </mergeCells>
  <pageMargins left="1.1811023622047245" right="0.19685039370078741" top="0.98425196850393704" bottom="0.59055118110236227" header="0.51181102362204722" footer="0.51181102362204722"/>
  <pageSetup paperSize="9" scale="75" orientation="landscape" horizontalDpi="4294967293" verticalDpi="4294967293" r:id="rId1"/>
  <headerFooter alignWithMargins="0"/>
  <ignoredErrors>
    <ignoredError sqref="L21:L2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view="pageBreakPreview" topLeftCell="A6" zoomScale="80" zoomScaleNormal="100" zoomScaleSheetLayoutView="80" workbookViewId="0">
      <pane ySplit="855" topLeftCell="A55" activePane="bottomLeft"/>
      <selection activeCell="A61" sqref="A61:C61"/>
      <selection pane="bottomLeft" activeCell="A61" sqref="A61:C61"/>
    </sheetView>
  </sheetViews>
  <sheetFormatPr defaultColWidth="18.140625" defaultRowHeight="15" x14ac:dyDescent="0.2"/>
  <cols>
    <col min="1" max="1" width="4.7109375" style="696" customWidth="1"/>
    <col min="2" max="2" width="7.42578125" style="688" customWidth="1"/>
    <col min="3" max="3" width="18.5703125" style="690" customWidth="1"/>
    <col min="4" max="4" width="20.28515625" style="690" customWidth="1"/>
    <col min="5" max="5" width="26" style="690" customWidth="1"/>
    <col min="6" max="6" width="9.5703125" style="688" customWidth="1"/>
    <col min="7" max="7" width="10.85546875" style="693" customWidth="1"/>
    <col min="8" max="8" width="13.28515625" style="694" customWidth="1"/>
    <col min="9" max="9" width="16.28515625" style="695" customWidth="1"/>
    <col min="10" max="10" width="11.140625" style="694" customWidth="1"/>
    <col min="11" max="11" width="10.28515625" style="688" customWidth="1"/>
    <col min="12" max="12" width="8.42578125" style="688" customWidth="1"/>
    <col min="13" max="13" width="22.140625" style="688" customWidth="1"/>
    <col min="14" max="18" width="18.140625" style="689"/>
    <col min="19" max="16384" width="18.140625" style="690"/>
  </cols>
  <sheetData>
    <row r="1" spans="1:18" ht="15.75" x14ac:dyDescent="0.25">
      <c r="A1" s="2075" t="s">
        <v>1034</v>
      </c>
      <c r="B1" s="2075"/>
      <c r="C1" s="2075"/>
      <c r="D1" s="2075"/>
      <c r="E1" s="2075"/>
      <c r="F1" s="2075"/>
      <c r="G1" s="2075"/>
      <c r="H1" s="2075"/>
      <c r="I1" s="2075"/>
      <c r="J1" s="2075"/>
      <c r="K1" s="2075"/>
      <c r="L1" s="2075"/>
      <c r="M1" s="2075"/>
    </row>
    <row r="2" spans="1:18" ht="15.75" x14ac:dyDescent="0.25">
      <c r="A2" s="2075" t="s">
        <v>449</v>
      </c>
      <c r="B2" s="2075"/>
      <c r="C2" s="2075"/>
      <c r="D2" s="2075"/>
      <c r="E2" s="2075"/>
      <c r="F2" s="2075"/>
      <c r="G2" s="2075"/>
      <c r="H2" s="2075"/>
      <c r="I2" s="2075"/>
      <c r="J2" s="2075"/>
      <c r="K2" s="2075"/>
      <c r="L2" s="2075"/>
      <c r="M2" s="2075"/>
    </row>
    <row r="3" spans="1:18" ht="15.75" x14ac:dyDescent="0.25">
      <c r="A3" s="2075" t="s">
        <v>451</v>
      </c>
      <c r="B3" s="2075"/>
      <c r="C3" s="2075"/>
      <c r="D3" s="2075"/>
      <c r="E3" s="2075"/>
      <c r="F3" s="2075"/>
      <c r="G3" s="2075"/>
      <c r="H3" s="2075"/>
      <c r="I3" s="2075"/>
      <c r="J3" s="2075"/>
      <c r="K3" s="2075"/>
      <c r="L3" s="2075"/>
      <c r="M3" s="2075"/>
    </row>
    <row r="4" spans="1:18" ht="15.75" x14ac:dyDescent="0.25">
      <c r="A4" s="691"/>
      <c r="B4" s="692"/>
    </row>
    <row r="5" spans="1:18" ht="8.25" customHeight="1" x14ac:dyDescent="0.25">
      <c r="H5" s="697"/>
      <c r="I5" s="698"/>
      <c r="J5" s="699"/>
      <c r="K5" s="700"/>
      <c r="L5" s="701"/>
    </row>
    <row r="6" spans="1:18" x14ac:dyDescent="0.2">
      <c r="A6" s="2102" t="s">
        <v>1261</v>
      </c>
      <c r="B6" s="2076" t="s">
        <v>13</v>
      </c>
      <c r="C6" s="2076" t="s">
        <v>8</v>
      </c>
      <c r="D6" s="2076" t="s">
        <v>9</v>
      </c>
      <c r="E6" s="2076" t="s">
        <v>1</v>
      </c>
      <c r="F6" s="2076" t="s">
        <v>1262</v>
      </c>
      <c r="G6" s="2079" t="s">
        <v>1263</v>
      </c>
      <c r="H6" s="2082" t="s">
        <v>1264</v>
      </c>
      <c r="I6" s="2076" t="s">
        <v>14</v>
      </c>
      <c r="J6" s="2091" t="s">
        <v>876</v>
      </c>
      <c r="K6" s="2092"/>
      <c r="L6" s="2079" t="s">
        <v>1265</v>
      </c>
      <c r="M6" s="2076" t="s">
        <v>1266</v>
      </c>
    </row>
    <row r="7" spans="1:18" x14ac:dyDescent="0.2">
      <c r="A7" s="2103"/>
      <c r="B7" s="2077"/>
      <c r="C7" s="2077"/>
      <c r="D7" s="2077"/>
      <c r="E7" s="2077"/>
      <c r="F7" s="2077"/>
      <c r="G7" s="2080"/>
      <c r="H7" s="2083"/>
      <c r="I7" s="2077"/>
      <c r="J7" s="2093"/>
      <c r="K7" s="2094"/>
      <c r="L7" s="2080"/>
      <c r="M7" s="2077"/>
    </row>
    <row r="8" spans="1:18" ht="30" x14ac:dyDescent="0.2">
      <c r="A8" s="2104"/>
      <c r="B8" s="2078"/>
      <c r="C8" s="2078"/>
      <c r="D8" s="2078"/>
      <c r="E8" s="2078"/>
      <c r="F8" s="2078"/>
      <c r="G8" s="2081"/>
      <c r="H8" s="2084"/>
      <c r="I8" s="2078"/>
      <c r="J8" s="739" t="s">
        <v>15</v>
      </c>
      <c r="K8" s="740" t="s">
        <v>16</v>
      </c>
      <c r="L8" s="2081"/>
      <c r="M8" s="2078"/>
    </row>
    <row r="9" spans="1:18" s="868" customFormat="1" x14ac:dyDescent="0.2">
      <c r="A9" s="741">
        <v>1</v>
      </c>
      <c r="B9" s="865">
        <v>2</v>
      </c>
      <c r="C9" s="865">
        <v>3</v>
      </c>
      <c r="D9" s="865">
        <v>4</v>
      </c>
      <c r="E9" s="865">
        <v>5</v>
      </c>
      <c r="F9" s="865">
        <v>6</v>
      </c>
      <c r="G9" s="792">
        <v>7</v>
      </c>
      <c r="H9" s="866">
        <v>8</v>
      </c>
      <c r="I9" s="865">
        <v>9</v>
      </c>
      <c r="J9" s="866">
        <v>10</v>
      </c>
      <c r="K9" s="865">
        <v>11</v>
      </c>
      <c r="L9" s="865">
        <v>12</v>
      </c>
      <c r="M9" s="865">
        <v>13</v>
      </c>
      <c r="N9" s="867"/>
      <c r="O9" s="867"/>
      <c r="P9" s="867"/>
      <c r="Q9" s="867"/>
      <c r="R9" s="867"/>
    </row>
    <row r="10" spans="1:18" x14ac:dyDescent="0.2">
      <c r="A10" s="703"/>
      <c r="B10" s="704"/>
      <c r="C10" s="704"/>
      <c r="D10" s="704"/>
      <c r="E10" s="704"/>
      <c r="F10" s="704"/>
      <c r="G10" s="705"/>
      <c r="H10" s="706"/>
      <c r="I10" s="707"/>
      <c r="J10" s="708"/>
      <c r="K10" s="704"/>
      <c r="L10" s="704"/>
      <c r="M10" s="704"/>
    </row>
    <row r="11" spans="1:18" s="774" customFormat="1" ht="50.1" customHeight="1" x14ac:dyDescent="0.2">
      <c r="A11" s="742"/>
      <c r="B11" s="744">
        <v>10</v>
      </c>
      <c r="C11" s="709" t="s">
        <v>409</v>
      </c>
      <c r="D11" s="744"/>
      <c r="E11" s="744"/>
      <c r="F11" s="744"/>
      <c r="G11" s="771">
        <f>G12+G17+G25+G29+G35+G38</f>
        <v>56</v>
      </c>
      <c r="H11" s="772">
        <f>H12+H17+H25+H29+H35+H38</f>
        <v>146240</v>
      </c>
      <c r="I11" s="770"/>
      <c r="J11" s="772"/>
      <c r="K11" s="744"/>
      <c r="L11" s="744"/>
      <c r="M11" s="744"/>
      <c r="N11" s="773"/>
      <c r="O11" s="773"/>
      <c r="P11" s="773"/>
      <c r="Q11" s="773"/>
      <c r="R11" s="773"/>
    </row>
    <row r="12" spans="1:18" s="776" customFormat="1" ht="50.1" customHeight="1" x14ac:dyDescent="0.2">
      <c r="A12" s="743"/>
      <c r="B12" s="744">
        <v>10211</v>
      </c>
      <c r="C12" s="2088" t="s">
        <v>1048</v>
      </c>
      <c r="D12" s="2089"/>
      <c r="E12" s="2089"/>
      <c r="F12" s="2090"/>
      <c r="G12" s="771">
        <f>SUM(G13:G15)</f>
        <v>9</v>
      </c>
      <c r="H12" s="771">
        <f>SUM(H13:H15)</f>
        <v>0</v>
      </c>
      <c r="I12" s="770"/>
      <c r="J12" s="826"/>
      <c r="K12" s="796"/>
      <c r="L12" s="744"/>
      <c r="M12" s="744"/>
      <c r="N12" s="775"/>
      <c r="O12" s="775"/>
      <c r="P12" s="775"/>
      <c r="Q12" s="775"/>
      <c r="R12" s="775"/>
    </row>
    <row r="13" spans="1:18" s="776" customFormat="1" ht="50.1" customHeight="1" x14ac:dyDescent="0.2">
      <c r="A13" s="727">
        <v>1</v>
      </c>
      <c r="B13" s="732">
        <v>10211</v>
      </c>
      <c r="C13" s="730" t="s">
        <v>377</v>
      </c>
      <c r="D13" s="728" t="s">
        <v>378</v>
      </c>
      <c r="E13" s="728" t="s">
        <v>379</v>
      </c>
      <c r="F13" s="732" t="s">
        <v>1267</v>
      </c>
      <c r="G13" s="732">
        <v>3</v>
      </c>
      <c r="H13" s="826" t="s">
        <v>69</v>
      </c>
      <c r="I13" s="730" t="s">
        <v>380</v>
      </c>
      <c r="J13" s="826" t="s">
        <v>69</v>
      </c>
      <c r="K13" s="796" t="s">
        <v>69</v>
      </c>
      <c r="L13" s="796" t="s">
        <v>69</v>
      </c>
      <c r="M13" s="732"/>
      <c r="N13" s="775"/>
      <c r="O13" s="775"/>
      <c r="P13" s="775"/>
      <c r="Q13" s="775"/>
      <c r="R13" s="775"/>
    </row>
    <row r="14" spans="1:18" s="776" customFormat="1" ht="50.1" customHeight="1" x14ac:dyDescent="0.2">
      <c r="A14" s="727">
        <v>2</v>
      </c>
      <c r="B14" s="732">
        <v>10211</v>
      </c>
      <c r="C14" s="796" t="s">
        <v>69</v>
      </c>
      <c r="D14" s="728" t="s">
        <v>381</v>
      </c>
      <c r="E14" s="728" t="s">
        <v>382</v>
      </c>
      <c r="F14" s="732" t="s">
        <v>1267</v>
      </c>
      <c r="G14" s="732">
        <v>3</v>
      </c>
      <c r="H14" s="826" t="s">
        <v>69</v>
      </c>
      <c r="I14" s="730" t="s">
        <v>380</v>
      </c>
      <c r="J14" s="826" t="s">
        <v>69</v>
      </c>
      <c r="K14" s="796" t="s">
        <v>69</v>
      </c>
      <c r="L14" s="796" t="s">
        <v>69</v>
      </c>
      <c r="M14" s="732"/>
      <c r="N14" s="775"/>
      <c r="O14" s="775"/>
      <c r="P14" s="775"/>
      <c r="Q14" s="775"/>
      <c r="R14" s="775"/>
    </row>
    <row r="15" spans="1:18" s="776" customFormat="1" ht="50.1" customHeight="1" x14ac:dyDescent="0.2">
      <c r="A15" s="727">
        <v>3</v>
      </c>
      <c r="B15" s="732">
        <v>10211</v>
      </c>
      <c r="C15" s="796" t="s">
        <v>69</v>
      </c>
      <c r="D15" s="728" t="s">
        <v>383</v>
      </c>
      <c r="E15" s="728" t="s">
        <v>384</v>
      </c>
      <c r="F15" s="732" t="s">
        <v>1267</v>
      </c>
      <c r="G15" s="732">
        <v>3</v>
      </c>
      <c r="H15" s="826" t="s">
        <v>69</v>
      </c>
      <c r="I15" s="730" t="s">
        <v>380</v>
      </c>
      <c r="J15" s="826" t="s">
        <v>69</v>
      </c>
      <c r="K15" s="796" t="s">
        <v>69</v>
      </c>
      <c r="L15" s="796" t="s">
        <v>69</v>
      </c>
      <c r="M15" s="732"/>
      <c r="N15" s="775"/>
      <c r="O15" s="775"/>
      <c r="P15" s="775"/>
      <c r="Q15" s="775"/>
      <c r="R15" s="775"/>
    </row>
    <row r="16" spans="1:18" s="774" customFormat="1" ht="20.100000000000001" customHeight="1" x14ac:dyDescent="0.2">
      <c r="A16" s="727"/>
      <c r="B16" s="732"/>
      <c r="C16" s="796"/>
      <c r="D16" s="728"/>
      <c r="E16" s="728"/>
      <c r="F16" s="732"/>
      <c r="G16" s="779"/>
      <c r="H16" s="826"/>
      <c r="I16" s="755"/>
      <c r="J16" s="736"/>
      <c r="K16" s="732"/>
      <c r="L16" s="796"/>
      <c r="M16" s="732"/>
      <c r="N16" s="773"/>
      <c r="O16" s="773"/>
      <c r="P16" s="773"/>
      <c r="Q16" s="773"/>
      <c r="R16" s="773"/>
    </row>
    <row r="17" spans="1:18" s="776" customFormat="1" ht="50.1" customHeight="1" x14ac:dyDescent="0.2">
      <c r="A17" s="743"/>
      <c r="B17" s="744">
        <v>10421</v>
      </c>
      <c r="C17" s="770" t="s">
        <v>1051</v>
      </c>
      <c r="D17" s="745"/>
      <c r="E17" s="745"/>
      <c r="F17" s="744"/>
      <c r="G17" s="771">
        <f>SUM(G18:G23)</f>
        <v>18</v>
      </c>
      <c r="H17" s="772">
        <f>SUM(H18:H23)</f>
        <v>23640</v>
      </c>
      <c r="I17" s="794"/>
      <c r="J17" s="772"/>
      <c r="K17" s="784"/>
      <c r="L17" s="795"/>
      <c r="M17" s="744"/>
      <c r="N17" s="775"/>
      <c r="O17" s="775"/>
      <c r="P17" s="775"/>
      <c r="Q17" s="775"/>
      <c r="R17" s="775"/>
    </row>
    <row r="18" spans="1:18" s="776" customFormat="1" ht="50.1" customHeight="1" x14ac:dyDescent="0.2">
      <c r="A18" s="727">
        <v>1</v>
      </c>
      <c r="B18" s="732">
        <v>10421</v>
      </c>
      <c r="C18" s="796" t="s">
        <v>69</v>
      </c>
      <c r="D18" s="777" t="s">
        <v>26</v>
      </c>
      <c r="E18" s="778" t="s">
        <v>618</v>
      </c>
      <c r="F18" s="732" t="s">
        <v>1267</v>
      </c>
      <c r="G18" s="779">
        <v>3</v>
      </c>
      <c r="H18" s="780">
        <v>4300</v>
      </c>
      <c r="I18" s="781" t="s">
        <v>604</v>
      </c>
      <c r="J18" s="780">
        <v>30</v>
      </c>
      <c r="K18" s="779" t="s">
        <v>30</v>
      </c>
      <c r="L18" s="779" t="s">
        <v>31</v>
      </c>
      <c r="M18" s="732"/>
      <c r="N18" s="775"/>
      <c r="O18" s="775"/>
      <c r="P18" s="775"/>
      <c r="Q18" s="775"/>
      <c r="R18" s="775"/>
    </row>
    <row r="19" spans="1:18" s="776" customFormat="1" ht="50.1" customHeight="1" x14ac:dyDescent="0.2">
      <c r="A19" s="727">
        <v>2</v>
      </c>
      <c r="B19" s="732">
        <v>10421</v>
      </c>
      <c r="C19" s="796" t="s">
        <v>69</v>
      </c>
      <c r="D19" s="777" t="s">
        <v>32</v>
      </c>
      <c r="E19" s="778" t="s">
        <v>619</v>
      </c>
      <c r="F19" s="732" t="s">
        <v>1267</v>
      </c>
      <c r="G19" s="779">
        <v>3</v>
      </c>
      <c r="H19" s="780">
        <v>4300</v>
      </c>
      <c r="I19" s="781" t="s">
        <v>604</v>
      </c>
      <c r="J19" s="780">
        <v>30</v>
      </c>
      <c r="K19" s="779" t="s">
        <v>30</v>
      </c>
      <c r="L19" s="779" t="s">
        <v>31</v>
      </c>
      <c r="M19" s="732"/>
      <c r="N19" s="775"/>
      <c r="O19" s="775"/>
      <c r="P19" s="775"/>
      <c r="Q19" s="775"/>
      <c r="R19" s="775"/>
    </row>
    <row r="20" spans="1:18" s="776" customFormat="1" ht="50.1" customHeight="1" x14ac:dyDescent="0.2">
      <c r="A20" s="727">
        <v>3</v>
      </c>
      <c r="B20" s="732">
        <v>10421</v>
      </c>
      <c r="C20" s="778" t="s">
        <v>1052</v>
      </c>
      <c r="D20" s="777" t="s">
        <v>35</v>
      </c>
      <c r="E20" s="778" t="s">
        <v>620</v>
      </c>
      <c r="F20" s="732" t="s">
        <v>1267</v>
      </c>
      <c r="G20" s="779">
        <v>3</v>
      </c>
      <c r="H20" s="780">
        <v>5000</v>
      </c>
      <c r="I20" s="781" t="s">
        <v>604</v>
      </c>
      <c r="J20" s="780">
        <v>3742</v>
      </c>
      <c r="K20" s="786" t="s">
        <v>30</v>
      </c>
      <c r="L20" s="779" t="s">
        <v>31</v>
      </c>
      <c r="M20" s="732"/>
      <c r="N20" s="775"/>
      <c r="O20" s="775"/>
      <c r="P20" s="775"/>
      <c r="Q20" s="775"/>
      <c r="R20" s="775"/>
    </row>
    <row r="21" spans="1:18" s="776" customFormat="1" ht="50.1" customHeight="1" x14ac:dyDescent="0.2">
      <c r="A21" s="727">
        <v>4</v>
      </c>
      <c r="B21" s="732">
        <v>10421</v>
      </c>
      <c r="C21" s="728" t="s">
        <v>37</v>
      </c>
      <c r="D21" s="777" t="s">
        <v>38</v>
      </c>
      <c r="E21" s="778" t="s">
        <v>621</v>
      </c>
      <c r="F21" s="732" t="s">
        <v>1267</v>
      </c>
      <c r="G21" s="779">
        <v>3</v>
      </c>
      <c r="H21" s="780">
        <v>5080</v>
      </c>
      <c r="I21" s="781" t="s">
        <v>604</v>
      </c>
      <c r="J21" s="780">
        <v>36</v>
      </c>
      <c r="K21" s="779" t="s">
        <v>30</v>
      </c>
      <c r="L21" s="779" t="s">
        <v>31</v>
      </c>
      <c r="M21" s="732"/>
      <c r="N21" s="775"/>
      <c r="O21" s="775"/>
      <c r="P21" s="775"/>
      <c r="Q21" s="775"/>
      <c r="R21" s="775"/>
    </row>
    <row r="22" spans="1:18" s="776" customFormat="1" ht="50.1" customHeight="1" x14ac:dyDescent="0.2">
      <c r="A22" s="727">
        <v>5</v>
      </c>
      <c r="B22" s="732">
        <v>10421</v>
      </c>
      <c r="C22" s="728" t="s">
        <v>40</v>
      </c>
      <c r="D22" s="777" t="s">
        <v>41</v>
      </c>
      <c r="E22" s="778" t="s">
        <v>622</v>
      </c>
      <c r="F22" s="732" t="s">
        <v>1267</v>
      </c>
      <c r="G22" s="779">
        <v>3</v>
      </c>
      <c r="H22" s="780">
        <v>1810</v>
      </c>
      <c r="I22" s="781" t="s">
        <v>605</v>
      </c>
      <c r="J22" s="780">
        <v>24</v>
      </c>
      <c r="K22" s="779" t="s">
        <v>30</v>
      </c>
      <c r="L22" s="779" t="s">
        <v>31</v>
      </c>
      <c r="M22" s="732"/>
      <c r="N22" s="775"/>
      <c r="O22" s="775"/>
      <c r="P22" s="775"/>
      <c r="Q22" s="775"/>
      <c r="R22" s="775"/>
    </row>
    <row r="23" spans="1:18" s="776" customFormat="1" ht="50.1" customHeight="1" x14ac:dyDescent="0.2">
      <c r="A23" s="727">
        <v>6</v>
      </c>
      <c r="B23" s="732">
        <v>10421</v>
      </c>
      <c r="C23" s="728" t="s">
        <v>44</v>
      </c>
      <c r="D23" s="777" t="s">
        <v>45</v>
      </c>
      <c r="E23" s="778" t="s">
        <v>622</v>
      </c>
      <c r="F23" s="732" t="s">
        <v>1267</v>
      </c>
      <c r="G23" s="779">
        <v>3</v>
      </c>
      <c r="H23" s="780">
        <v>3150</v>
      </c>
      <c r="I23" s="781" t="s">
        <v>605</v>
      </c>
      <c r="J23" s="780">
        <v>24</v>
      </c>
      <c r="K23" s="779" t="s">
        <v>30</v>
      </c>
      <c r="L23" s="779" t="s">
        <v>31</v>
      </c>
      <c r="M23" s="732"/>
      <c r="N23" s="775"/>
      <c r="O23" s="775"/>
      <c r="P23" s="775"/>
      <c r="Q23" s="775"/>
      <c r="R23" s="775"/>
    </row>
    <row r="24" spans="1:18" s="776" customFormat="1" ht="20.100000000000001" customHeight="1" x14ac:dyDescent="0.2">
      <c r="A24" s="727"/>
      <c r="B24" s="732"/>
      <c r="C24" s="732"/>
      <c r="D24" s="732"/>
      <c r="E24" s="732"/>
      <c r="F24" s="732"/>
      <c r="G24" s="732"/>
      <c r="H24" s="731"/>
      <c r="I24" s="730"/>
      <c r="J24" s="731"/>
      <c r="K24" s="732"/>
      <c r="L24" s="732"/>
      <c r="M24" s="732"/>
      <c r="N24" s="775"/>
      <c r="O24" s="775"/>
      <c r="P24" s="775"/>
      <c r="Q24" s="775"/>
      <c r="R24" s="775"/>
    </row>
    <row r="25" spans="1:18" s="776" customFormat="1" ht="50.1" customHeight="1" x14ac:dyDescent="0.2">
      <c r="A25" s="743"/>
      <c r="B25" s="744">
        <v>10422</v>
      </c>
      <c r="C25" s="710" t="s">
        <v>1053</v>
      </c>
      <c r="D25" s="782"/>
      <c r="E25" s="782"/>
      <c r="F25" s="744"/>
      <c r="G25" s="783">
        <f>SUM(G26:G27)</f>
        <v>7</v>
      </c>
      <c r="H25" s="784">
        <f>SUM(H26:H27)</f>
        <v>14000</v>
      </c>
      <c r="I25" s="785"/>
      <c r="J25" s="784"/>
      <c r="K25" s="783"/>
      <c r="L25" s="783"/>
      <c r="M25" s="744"/>
      <c r="N25" s="775"/>
      <c r="O25" s="775"/>
      <c r="P25" s="775"/>
      <c r="Q25" s="775"/>
      <c r="R25" s="775"/>
    </row>
    <row r="26" spans="1:18" s="776" customFormat="1" ht="50.1" customHeight="1" x14ac:dyDescent="0.2">
      <c r="A26" s="727">
        <v>1</v>
      </c>
      <c r="B26" s="732">
        <v>10422</v>
      </c>
      <c r="C26" s="728" t="s">
        <v>51</v>
      </c>
      <c r="D26" s="777" t="s">
        <v>52</v>
      </c>
      <c r="E26" s="778" t="s">
        <v>622</v>
      </c>
      <c r="F26" s="732" t="s">
        <v>1267</v>
      </c>
      <c r="G26" s="779">
        <v>5</v>
      </c>
      <c r="H26" s="780">
        <v>7500</v>
      </c>
      <c r="I26" s="781" t="s">
        <v>606</v>
      </c>
      <c r="J26" s="780">
        <v>90</v>
      </c>
      <c r="K26" s="779" t="s">
        <v>30</v>
      </c>
      <c r="L26" s="779" t="s">
        <v>31</v>
      </c>
      <c r="M26" s="732"/>
      <c r="N26" s="775"/>
      <c r="O26" s="775"/>
      <c r="P26" s="775"/>
      <c r="Q26" s="775"/>
      <c r="R26" s="775"/>
    </row>
    <row r="27" spans="1:18" s="776" customFormat="1" ht="50.1" customHeight="1" x14ac:dyDescent="0.2">
      <c r="A27" s="727">
        <v>2</v>
      </c>
      <c r="B27" s="732">
        <v>10422</v>
      </c>
      <c r="C27" s="728" t="s">
        <v>54</v>
      </c>
      <c r="D27" s="777" t="s">
        <v>55</v>
      </c>
      <c r="E27" s="778" t="s">
        <v>623</v>
      </c>
      <c r="F27" s="732" t="s">
        <v>1267</v>
      </c>
      <c r="G27" s="779">
        <v>2</v>
      </c>
      <c r="H27" s="780">
        <v>6500</v>
      </c>
      <c r="I27" s="781" t="s">
        <v>606</v>
      </c>
      <c r="J27" s="780">
        <v>90</v>
      </c>
      <c r="K27" s="779" t="s">
        <v>30</v>
      </c>
      <c r="L27" s="779" t="s">
        <v>31</v>
      </c>
      <c r="M27" s="732"/>
      <c r="N27" s="775"/>
      <c r="O27" s="775"/>
      <c r="P27" s="775"/>
      <c r="Q27" s="775"/>
      <c r="R27" s="775"/>
    </row>
    <row r="28" spans="1:18" s="776" customFormat="1" ht="20.100000000000001" customHeight="1" x14ac:dyDescent="0.2">
      <c r="A28" s="752"/>
      <c r="B28" s="832"/>
      <c r="C28" s="846"/>
      <c r="D28" s="753"/>
      <c r="E28" s="753"/>
      <c r="F28" s="750"/>
      <c r="G28" s="751"/>
      <c r="H28" s="754"/>
      <c r="I28" s="755"/>
      <c r="J28" s="847"/>
      <c r="K28" s="756"/>
      <c r="L28" s="848"/>
      <c r="M28" s="845"/>
      <c r="N28" s="775"/>
      <c r="O28" s="775"/>
      <c r="P28" s="775"/>
      <c r="Q28" s="775"/>
      <c r="R28" s="775"/>
    </row>
    <row r="29" spans="1:18" s="776" customFormat="1" ht="50.1" customHeight="1" x14ac:dyDescent="0.2">
      <c r="A29" s="743"/>
      <c r="B29" s="744">
        <v>10490</v>
      </c>
      <c r="C29" s="710" t="s">
        <v>1054</v>
      </c>
      <c r="D29" s="782"/>
      <c r="E29" s="782"/>
      <c r="F29" s="744"/>
      <c r="G29" s="783">
        <f>SUM(G30:G33)</f>
        <v>13</v>
      </c>
      <c r="H29" s="784">
        <f>SUM(H30:H33)</f>
        <v>45600</v>
      </c>
      <c r="I29" s="788"/>
      <c r="J29" s="784"/>
      <c r="K29" s="783"/>
      <c r="L29" s="783"/>
      <c r="M29" s="744"/>
      <c r="N29" s="775"/>
      <c r="O29" s="775"/>
      <c r="P29" s="775"/>
      <c r="Q29" s="775"/>
      <c r="R29" s="775"/>
    </row>
    <row r="30" spans="1:18" s="776" customFormat="1" ht="50.1" customHeight="1" x14ac:dyDescent="0.2">
      <c r="A30" s="727">
        <v>1</v>
      </c>
      <c r="B30" s="732">
        <v>10490</v>
      </c>
      <c r="C30" s="728" t="s">
        <v>47</v>
      </c>
      <c r="D30" s="777" t="s">
        <v>41</v>
      </c>
      <c r="E30" s="778" t="s">
        <v>626</v>
      </c>
      <c r="F30" s="732" t="s">
        <v>1267</v>
      </c>
      <c r="G30" s="779">
        <v>3</v>
      </c>
      <c r="H30" s="780">
        <v>4625</v>
      </c>
      <c r="I30" s="781" t="s">
        <v>616</v>
      </c>
      <c r="J30" s="780">
        <v>20</v>
      </c>
      <c r="K30" s="779" t="s">
        <v>30</v>
      </c>
      <c r="L30" s="779" t="s">
        <v>50</v>
      </c>
      <c r="M30" s="732"/>
      <c r="N30" s="775"/>
      <c r="O30" s="775"/>
      <c r="P30" s="775"/>
      <c r="Q30" s="775"/>
      <c r="R30" s="775"/>
    </row>
    <row r="31" spans="1:18" s="776" customFormat="1" ht="50.1" customHeight="1" x14ac:dyDescent="0.2">
      <c r="A31" s="727">
        <v>2</v>
      </c>
      <c r="B31" s="732">
        <v>10490</v>
      </c>
      <c r="C31" s="777" t="s">
        <v>41</v>
      </c>
      <c r="D31" s="777" t="s">
        <v>41</v>
      </c>
      <c r="E31" s="778" t="s">
        <v>622</v>
      </c>
      <c r="F31" s="732" t="s">
        <v>1267</v>
      </c>
      <c r="G31" s="779">
        <v>5</v>
      </c>
      <c r="H31" s="780">
        <v>17700</v>
      </c>
      <c r="I31" s="781" t="s">
        <v>617</v>
      </c>
      <c r="J31" s="780">
        <v>90</v>
      </c>
      <c r="K31" s="779" t="s">
        <v>30</v>
      </c>
      <c r="L31" s="779" t="s">
        <v>59</v>
      </c>
      <c r="M31" s="732"/>
      <c r="N31" s="775"/>
      <c r="O31" s="775"/>
      <c r="P31" s="775"/>
      <c r="Q31" s="775"/>
      <c r="R31" s="775"/>
    </row>
    <row r="32" spans="1:18" s="776" customFormat="1" ht="50.1" customHeight="1" x14ac:dyDescent="0.2">
      <c r="A32" s="727">
        <v>3</v>
      </c>
      <c r="B32" s="732">
        <v>10490</v>
      </c>
      <c r="C32" s="728" t="s">
        <v>60</v>
      </c>
      <c r="D32" s="777" t="s">
        <v>38</v>
      </c>
      <c r="E32" s="778" t="s">
        <v>623</v>
      </c>
      <c r="F32" s="732" t="s">
        <v>1267</v>
      </c>
      <c r="G32" s="779">
        <v>2</v>
      </c>
      <c r="H32" s="780">
        <v>20275</v>
      </c>
      <c r="I32" s="781" t="s">
        <v>617</v>
      </c>
      <c r="J32" s="780">
        <v>90</v>
      </c>
      <c r="K32" s="779" t="s">
        <v>30</v>
      </c>
      <c r="L32" s="779" t="s">
        <v>31</v>
      </c>
      <c r="M32" s="732"/>
      <c r="N32" s="775"/>
      <c r="O32" s="775"/>
      <c r="P32" s="775"/>
      <c r="Q32" s="775"/>
      <c r="R32" s="775"/>
    </row>
    <row r="33" spans="1:18" s="776" customFormat="1" ht="50.1" customHeight="1" x14ac:dyDescent="0.2">
      <c r="A33" s="727">
        <v>4</v>
      </c>
      <c r="B33" s="732">
        <v>10490</v>
      </c>
      <c r="C33" s="728" t="s">
        <v>61</v>
      </c>
      <c r="D33" s="777" t="s">
        <v>62</v>
      </c>
      <c r="E33" s="778" t="s">
        <v>622</v>
      </c>
      <c r="F33" s="732" t="s">
        <v>1267</v>
      </c>
      <c r="G33" s="779">
        <v>3</v>
      </c>
      <c r="H33" s="780">
        <v>3000</v>
      </c>
      <c r="I33" s="781" t="s">
        <v>616</v>
      </c>
      <c r="J33" s="780">
        <v>90</v>
      </c>
      <c r="K33" s="779" t="s">
        <v>30</v>
      </c>
      <c r="L33" s="779" t="s">
        <v>50</v>
      </c>
      <c r="M33" s="732"/>
      <c r="N33" s="775"/>
      <c r="O33" s="775"/>
      <c r="P33" s="775"/>
      <c r="Q33" s="775"/>
      <c r="R33" s="775"/>
    </row>
    <row r="34" spans="1:18" s="776" customFormat="1" ht="20.100000000000001" customHeight="1" x14ac:dyDescent="0.2">
      <c r="A34" s="727"/>
      <c r="B34" s="732"/>
      <c r="C34" s="732"/>
      <c r="D34" s="732"/>
      <c r="E34" s="732"/>
      <c r="F34" s="732"/>
      <c r="G34" s="732"/>
      <c r="H34" s="731"/>
      <c r="I34" s="730"/>
      <c r="J34" s="731"/>
      <c r="K34" s="732"/>
      <c r="L34" s="732"/>
      <c r="M34" s="732"/>
      <c r="N34" s="775"/>
      <c r="O34" s="775"/>
      <c r="P34" s="775"/>
      <c r="Q34" s="775"/>
      <c r="R34" s="775"/>
    </row>
    <row r="35" spans="1:18" s="776" customFormat="1" ht="50.1" customHeight="1" x14ac:dyDescent="0.2">
      <c r="A35" s="743"/>
      <c r="B35" s="744">
        <v>10532</v>
      </c>
      <c r="C35" s="710" t="s">
        <v>1055</v>
      </c>
      <c r="D35" s="782"/>
      <c r="E35" s="782"/>
      <c r="F35" s="744"/>
      <c r="G35" s="783">
        <f>SUM(G36:G36)</f>
        <v>6</v>
      </c>
      <c r="H35" s="784">
        <f>SUM(H36:H36)</f>
        <v>63000</v>
      </c>
      <c r="I35" s="785"/>
      <c r="J35" s="784"/>
      <c r="K35" s="787"/>
      <c r="L35" s="783"/>
      <c r="M35" s="744"/>
      <c r="N35" s="775"/>
      <c r="O35" s="775"/>
      <c r="P35" s="775"/>
      <c r="Q35" s="775"/>
      <c r="R35" s="775"/>
    </row>
    <row r="36" spans="1:18" s="776" customFormat="1" ht="50.1" customHeight="1" x14ac:dyDescent="0.2">
      <c r="A36" s="727">
        <v>1</v>
      </c>
      <c r="B36" s="732">
        <v>10532</v>
      </c>
      <c r="C36" s="728" t="s">
        <v>186</v>
      </c>
      <c r="D36" s="728" t="s">
        <v>186</v>
      </c>
      <c r="E36" s="728" t="s">
        <v>627</v>
      </c>
      <c r="F36" s="732" t="s">
        <v>1267</v>
      </c>
      <c r="G36" s="732">
        <v>6</v>
      </c>
      <c r="H36" s="736">
        <v>63000</v>
      </c>
      <c r="I36" s="730" t="s">
        <v>612</v>
      </c>
      <c r="J36" s="736">
        <v>1440</v>
      </c>
      <c r="K36" s="732" t="s">
        <v>188</v>
      </c>
      <c r="L36" s="732">
        <v>2009</v>
      </c>
      <c r="M36" s="730" t="s">
        <v>888</v>
      </c>
      <c r="N36" s="775"/>
      <c r="O36" s="775"/>
      <c r="P36" s="775"/>
      <c r="Q36" s="775"/>
      <c r="R36" s="775"/>
    </row>
    <row r="37" spans="1:18" s="776" customFormat="1" ht="20.100000000000001" customHeight="1" x14ac:dyDescent="0.2">
      <c r="A37" s="727"/>
      <c r="B37" s="732"/>
      <c r="C37" s="728"/>
      <c r="D37" s="777"/>
      <c r="E37" s="778"/>
      <c r="F37" s="732"/>
      <c r="G37" s="779"/>
      <c r="H37" s="780"/>
      <c r="I37" s="781"/>
      <c r="J37" s="780"/>
      <c r="K37" s="779"/>
      <c r="L37" s="779"/>
      <c r="M37" s="728"/>
      <c r="N37" s="775"/>
      <c r="O37" s="775"/>
      <c r="P37" s="775"/>
      <c r="Q37" s="775"/>
      <c r="R37" s="775"/>
    </row>
    <row r="38" spans="1:18" s="776" customFormat="1" ht="50.1" customHeight="1" x14ac:dyDescent="0.2">
      <c r="A38" s="743"/>
      <c r="B38" s="744">
        <v>10794</v>
      </c>
      <c r="C38" s="710" t="s">
        <v>1061</v>
      </c>
      <c r="D38" s="782"/>
      <c r="E38" s="782"/>
      <c r="F38" s="744"/>
      <c r="G38" s="789">
        <f>SUM(G39:G39)</f>
        <v>3</v>
      </c>
      <c r="H38" s="784">
        <f>SUM(H39:H39)</f>
        <v>0</v>
      </c>
      <c r="I38" s="785"/>
      <c r="J38" s="826" t="s">
        <v>69</v>
      </c>
      <c r="K38" s="796" t="s">
        <v>69</v>
      </c>
      <c r="L38" s="783"/>
      <c r="M38" s="744"/>
      <c r="N38" s="775"/>
      <c r="O38" s="775"/>
      <c r="P38" s="775"/>
      <c r="Q38" s="775"/>
      <c r="R38" s="775"/>
    </row>
    <row r="39" spans="1:18" s="776" customFormat="1" ht="50.1" customHeight="1" x14ac:dyDescent="0.2">
      <c r="A39" s="727">
        <v>1</v>
      </c>
      <c r="B39" s="732">
        <v>10794</v>
      </c>
      <c r="C39" s="796" t="s">
        <v>69</v>
      </c>
      <c r="D39" s="728" t="s">
        <v>368</v>
      </c>
      <c r="E39" s="728" t="s">
        <v>576</v>
      </c>
      <c r="F39" s="732" t="s">
        <v>1267</v>
      </c>
      <c r="G39" s="732">
        <v>3</v>
      </c>
      <c r="H39" s="826" t="s">
        <v>69</v>
      </c>
      <c r="I39" s="730" t="s">
        <v>371</v>
      </c>
      <c r="J39" s="826" t="s">
        <v>69</v>
      </c>
      <c r="K39" s="796" t="s">
        <v>69</v>
      </c>
      <c r="L39" s="796" t="s">
        <v>69</v>
      </c>
      <c r="M39" s="732"/>
      <c r="N39" s="775"/>
      <c r="O39" s="775"/>
      <c r="P39" s="775"/>
      <c r="Q39" s="775"/>
      <c r="R39" s="775"/>
    </row>
    <row r="40" spans="1:18" s="776" customFormat="1" ht="20.100000000000001" customHeight="1" x14ac:dyDescent="0.2">
      <c r="A40" s="727"/>
      <c r="B40" s="732"/>
      <c r="C40" s="732"/>
      <c r="D40" s="732"/>
      <c r="E40" s="732"/>
      <c r="F40" s="732"/>
      <c r="G40" s="732"/>
      <c r="H40" s="731"/>
      <c r="I40" s="730"/>
      <c r="J40" s="731"/>
      <c r="K40" s="732"/>
      <c r="L40" s="732"/>
      <c r="M40" s="732"/>
    </row>
    <row r="41" spans="1:18" s="776" customFormat="1" ht="50.1" customHeight="1" x14ac:dyDescent="0.2">
      <c r="A41" s="742"/>
      <c r="B41" s="744">
        <v>20</v>
      </c>
      <c r="C41" s="2109" t="s">
        <v>410</v>
      </c>
      <c r="D41" s="2109"/>
      <c r="E41" s="2109"/>
      <c r="F41" s="744"/>
      <c r="G41" s="771">
        <f>G42+G45</f>
        <v>8</v>
      </c>
      <c r="H41" s="772">
        <f>H42+H45</f>
        <v>100500</v>
      </c>
      <c r="I41" s="770"/>
      <c r="J41" s="784"/>
      <c r="K41" s="795"/>
      <c r="L41" s="795"/>
      <c r="M41" s="744"/>
    </row>
    <row r="42" spans="1:18" s="776" customFormat="1" ht="50.1" customHeight="1" x14ac:dyDescent="0.2">
      <c r="A42" s="743"/>
      <c r="B42" s="744">
        <v>20115</v>
      </c>
      <c r="C42" s="2088" t="s">
        <v>1070</v>
      </c>
      <c r="D42" s="2089"/>
      <c r="E42" s="2089"/>
      <c r="F42" s="2090"/>
      <c r="G42" s="783">
        <f>SUM(G43)</f>
        <v>3</v>
      </c>
      <c r="H42" s="784">
        <f>SUM(H43)</f>
        <v>59000</v>
      </c>
      <c r="I42" s="785"/>
      <c r="J42" s="784"/>
      <c r="K42" s="783"/>
      <c r="L42" s="783"/>
      <c r="M42" s="744"/>
    </row>
    <row r="43" spans="1:18" s="776" customFormat="1" ht="50.1" customHeight="1" x14ac:dyDescent="0.2">
      <c r="A43" s="727">
        <v>1</v>
      </c>
      <c r="B43" s="732">
        <v>20115</v>
      </c>
      <c r="C43" s="728" t="s">
        <v>402</v>
      </c>
      <c r="D43" s="728" t="s">
        <v>237</v>
      </c>
      <c r="E43" s="728" t="s">
        <v>1246</v>
      </c>
      <c r="F43" s="732" t="s">
        <v>1267</v>
      </c>
      <c r="G43" s="732">
        <v>3</v>
      </c>
      <c r="H43" s="736">
        <v>59000</v>
      </c>
      <c r="I43" s="730" t="s">
        <v>1006</v>
      </c>
      <c r="J43" s="736">
        <v>95</v>
      </c>
      <c r="K43" s="732" t="s">
        <v>30</v>
      </c>
      <c r="L43" s="732">
        <v>2009</v>
      </c>
      <c r="M43" s="730" t="s">
        <v>888</v>
      </c>
    </row>
    <row r="44" spans="1:18" s="776" customFormat="1" ht="20.100000000000001" customHeight="1" x14ac:dyDescent="0.2">
      <c r="A44" s="727"/>
      <c r="B44" s="732"/>
      <c r="C44" s="732"/>
      <c r="D44" s="732"/>
      <c r="E44" s="732"/>
      <c r="F44" s="732"/>
      <c r="G44" s="732"/>
      <c r="H44" s="731"/>
      <c r="I44" s="730"/>
      <c r="J44" s="731"/>
      <c r="K44" s="732"/>
      <c r="L44" s="732"/>
      <c r="M44" s="732"/>
    </row>
    <row r="45" spans="1:18" s="776" customFormat="1" ht="50.1" customHeight="1" x14ac:dyDescent="0.2">
      <c r="A45" s="743"/>
      <c r="B45" s="744">
        <v>20231</v>
      </c>
      <c r="C45" s="2088" t="s">
        <v>1071</v>
      </c>
      <c r="D45" s="2089"/>
      <c r="E45" s="2089"/>
      <c r="F45" s="2090"/>
      <c r="G45" s="783">
        <f>SUM(G46)</f>
        <v>5</v>
      </c>
      <c r="H45" s="784">
        <f>SUM(H46)</f>
        <v>41500</v>
      </c>
      <c r="I45" s="785"/>
      <c r="J45" s="784"/>
      <c r="K45" s="787"/>
      <c r="L45" s="783"/>
      <c r="M45" s="744"/>
    </row>
    <row r="46" spans="1:18" s="776" customFormat="1" ht="50.1" customHeight="1" x14ac:dyDescent="0.2">
      <c r="A46" s="727">
        <v>1</v>
      </c>
      <c r="B46" s="732">
        <v>20231</v>
      </c>
      <c r="C46" s="728" t="s">
        <v>180</v>
      </c>
      <c r="D46" s="778" t="s">
        <v>181</v>
      </c>
      <c r="E46" s="778" t="s">
        <v>405</v>
      </c>
      <c r="F46" s="732" t="s">
        <v>1267</v>
      </c>
      <c r="G46" s="779">
        <v>5</v>
      </c>
      <c r="H46" s="780">
        <v>41500</v>
      </c>
      <c r="I46" s="781" t="s">
        <v>1007</v>
      </c>
      <c r="J46" s="780">
        <v>108000</v>
      </c>
      <c r="K46" s="786" t="s">
        <v>173</v>
      </c>
      <c r="L46" s="779">
        <v>2008</v>
      </c>
      <c r="M46" s="730" t="s">
        <v>888</v>
      </c>
    </row>
    <row r="47" spans="1:18" s="776" customFormat="1" ht="20.100000000000001" customHeight="1" x14ac:dyDescent="0.2">
      <c r="A47" s="727"/>
      <c r="B47" s="732"/>
      <c r="C47" s="728"/>
      <c r="D47" s="778"/>
      <c r="E47" s="778"/>
      <c r="F47" s="732"/>
      <c r="G47" s="779"/>
      <c r="H47" s="780"/>
      <c r="I47" s="781"/>
      <c r="J47" s="780"/>
      <c r="K47" s="786"/>
      <c r="L47" s="779"/>
      <c r="M47" s="730"/>
    </row>
    <row r="48" spans="1:18" s="776" customFormat="1" ht="50.1" customHeight="1" x14ac:dyDescent="0.2">
      <c r="A48" s="727"/>
      <c r="B48" s="744">
        <v>22</v>
      </c>
      <c r="C48" s="710" t="s">
        <v>411</v>
      </c>
      <c r="D48" s="778"/>
      <c r="E48" s="778"/>
      <c r="F48" s="732"/>
      <c r="G48" s="779">
        <f>G49</f>
        <v>4</v>
      </c>
      <c r="H48" s="779">
        <f>H49</f>
        <v>0</v>
      </c>
      <c r="I48" s="781"/>
      <c r="J48" s="780"/>
      <c r="K48" s="786"/>
      <c r="L48" s="779"/>
      <c r="M48" s="730"/>
    </row>
    <row r="49" spans="1:18" s="776" customFormat="1" ht="50.1" customHeight="1" x14ac:dyDescent="0.2">
      <c r="A49" s="743">
        <v>1</v>
      </c>
      <c r="B49" s="744">
        <v>22292</v>
      </c>
      <c r="C49" s="2088" t="s">
        <v>1072</v>
      </c>
      <c r="D49" s="2089"/>
      <c r="E49" s="2089"/>
      <c r="F49" s="2090"/>
      <c r="G49" s="783">
        <f>SUM(G50)</f>
        <v>4</v>
      </c>
      <c r="H49" s="783">
        <f>SUM(H50)</f>
        <v>0</v>
      </c>
      <c r="I49" s="785"/>
      <c r="J49" s="784"/>
      <c r="K49" s="783"/>
      <c r="L49" s="783"/>
      <c r="M49" s="744"/>
    </row>
    <row r="50" spans="1:18" s="776" customFormat="1" ht="50.1" customHeight="1" x14ac:dyDescent="0.2">
      <c r="A50" s="727">
        <v>1</v>
      </c>
      <c r="B50" s="732">
        <v>22292</v>
      </c>
      <c r="C50" s="728" t="s">
        <v>284</v>
      </c>
      <c r="D50" s="728" t="s">
        <v>241</v>
      </c>
      <c r="E50" s="728" t="s">
        <v>403</v>
      </c>
      <c r="F50" s="732" t="s">
        <v>1267</v>
      </c>
      <c r="G50" s="732">
        <v>4</v>
      </c>
      <c r="H50" s="826" t="s">
        <v>69</v>
      </c>
      <c r="I50" s="730" t="s">
        <v>242</v>
      </c>
      <c r="J50" s="826" t="s">
        <v>69</v>
      </c>
      <c r="K50" s="852" t="s">
        <v>69</v>
      </c>
      <c r="L50" s="852"/>
      <c r="M50" s="732"/>
    </row>
    <row r="51" spans="1:18" s="776" customFormat="1" ht="20.100000000000001" customHeight="1" x14ac:dyDescent="0.2">
      <c r="A51" s="743"/>
      <c r="B51" s="744"/>
      <c r="C51" s="745"/>
      <c r="D51" s="782"/>
      <c r="E51" s="782"/>
      <c r="F51" s="744"/>
      <c r="G51" s="784"/>
      <c r="H51" s="784"/>
      <c r="I51" s="788"/>
      <c r="J51" s="869"/>
      <c r="K51" s="787"/>
      <c r="L51" s="783"/>
      <c r="M51" s="745"/>
    </row>
    <row r="52" spans="1:18" s="776" customFormat="1" ht="50.1" customHeight="1" x14ac:dyDescent="0.2">
      <c r="A52" s="727"/>
      <c r="B52" s="823">
        <v>25</v>
      </c>
      <c r="C52" s="2110" t="s">
        <v>973</v>
      </c>
      <c r="D52" s="2111"/>
      <c r="E52" s="2111"/>
      <c r="F52" s="2112"/>
      <c r="G52" s="779">
        <f>G53</f>
        <v>0</v>
      </c>
      <c r="H52" s="779">
        <f>H53</f>
        <v>0</v>
      </c>
      <c r="I52" s="781"/>
      <c r="J52" s="826" t="s">
        <v>69</v>
      </c>
      <c r="K52" s="852" t="s">
        <v>69</v>
      </c>
      <c r="L52" s="779"/>
      <c r="M52" s="732"/>
    </row>
    <row r="53" spans="1:18" s="774" customFormat="1" ht="50.1" customHeight="1" x14ac:dyDescent="0.2">
      <c r="A53" s="743"/>
      <c r="B53" s="744">
        <v>25111</v>
      </c>
      <c r="C53" s="2088" t="s">
        <v>974</v>
      </c>
      <c r="D53" s="2089"/>
      <c r="E53" s="2089"/>
      <c r="F53" s="2090"/>
      <c r="G53" s="783">
        <f>SUM(G54:G55)</f>
        <v>0</v>
      </c>
      <c r="H53" s="783">
        <f>SUM(H54)</f>
        <v>0</v>
      </c>
      <c r="I53" s="870"/>
      <c r="J53" s="826"/>
      <c r="K53" s="852"/>
      <c r="L53" s="783"/>
      <c r="M53" s="744"/>
    </row>
    <row r="54" spans="1:18" s="776" customFormat="1" ht="50.1" customHeight="1" x14ac:dyDescent="0.2">
      <c r="A54" s="727">
        <v>1</v>
      </c>
      <c r="B54" s="732">
        <v>25111</v>
      </c>
      <c r="C54" s="728" t="s">
        <v>975</v>
      </c>
      <c r="D54" s="778" t="s">
        <v>976</v>
      </c>
      <c r="E54" s="778" t="s">
        <v>979</v>
      </c>
      <c r="F54" s="732" t="s">
        <v>1267</v>
      </c>
      <c r="G54" s="826" t="s">
        <v>69</v>
      </c>
      <c r="H54" s="826" t="s">
        <v>69</v>
      </c>
      <c r="I54" s="781" t="s">
        <v>977</v>
      </c>
      <c r="J54" s="826" t="s">
        <v>69</v>
      </c>
      <c r="K54" s="852" t="s">
        <v>69</v>
      </c>
      <c r="L54" s="779"/>
      <c r="M54" s="732"/>
    </row>
    <row r="55" spans="1:18" s="776" customFormat="1" ht="20.100000000000001" customHeight="1" x14ac:dyDescent="0.2">
      <c r="A55" s="727"/>
      <c r="B55" s="732"/>
      <c r="C55" s="728"/>
      <c r="D55" s="778"/>
      <c r="E55" s="778"/>
      <c r="F55" s="732"/>
      <c r="G55" s="779"/>
      <c r="H55" s="826"/>
      <c r="I55" s="781"/>
      <c r="J55" s="780"/>
      <c r="K55" s="786"/>
      <c r="L55" s="779"/>
      <c r="M55" s="732"/>
    </row>
    <row r="56" spans="1:18" s="776" customFormat="1" ht="50.1" customHeight="1" x14ac:dyDescent="0.2">
      <c r="A56" s="748"/>
      <c r="B56" s="797">
        <v>31</v>
      </c>
      <c r="C56" s="798" t="s">
        <v>412</v>
      </c>
      <c r="D56" s="854"/>
      <c r="E56" s="854"/>
      <c r="F56" s="797"/>
      <c r="G56" s="855">
        <f>+G57</f>
        <v>4</v>
      </c>
      <c r="H56" s="856">
        <f>+H57</f>
        <v>9750</v>
      </c>
      <c r="I56" s="857"/>
      <c r="J56" s="856"/>
      <c r="K56" s="783"/>
      <c r="L56" s="859"/>
      <c r="M56" s="860"/>
    </row>
    <row r="57" spans="1:18" s="776" customFormat="1" ht="50.1" customHeight="1" x14ac:dyDescent="0.2">
      <c r="A57" s="743"/>
      <c r="B57" s="744">
        <v>31001</v>
      </c>
      <c r="C57" s="710" t="s">
        <v>1073</v>
      </c>
      <c r="D57" s="782"/>
      <c r="E57" s="782"/>
      <c r="F57" s="744"/>
      <c r="G57" s="783">
        <f>SUM(G58:G58)</f>
        <v>4</v>
      </c>
      <c r="H57" s="784">
        <f>SUM(H58:H58)</f>
        <v>9750</v>
      </c>
      <c r="I57" s="785"/>
      <c r="J57" s="784"/>
      <c r="K57" s="783"/>
      <c r="L57" s="783"/>
      <c r="M57" s="744"/>
    </row>
    <row r="58" spans="1:18" s="776" customFormat="1" ht="50.1" customHeight="1" x14ac:dyDescent="0.2">
      <c r="A58" s="727">
        <v>1</v>
      </c>
      <c r="B58" s="732">
        <v>31001</v>
      </c>
      <c r="C58" s="796" t="s">
        <v>69</v>
      </c>
      <c r="D58" s="777" t="s">
        <v>65</v>
      </c>
      <c r="E58" s="778" t="s">
        <v>862</v>
      </c>
      <c r="F58" s="732" t="s">
        <v>1267</v>
      </c>
      <c r="G58" s="779">
        <v>4</v>
      </c>
      <c r="H58" s="780">
        <v>9750</v>
      </c>
      <c r="I58" s="781" t="s">
        <v>1017</v>
      </c>
      <c r="J58" s="780">
        <v>7500</v>
      </c>
      <c r="K58" s="779" t="s">
        <v>68</v>
      </c>
      <c r="L58" s="779" t="s">
        <v>31</v>
      </c>
      <c r="M58" s="732"/>
    </row>
    <row r="59" spans="1:18" s="776" customFormat="1" ht="20.100000000000001" customHeight="1" x14ac:dyDescent="0.2">
      <c r="A59" s="727"/>
      <c r="B59" s="732"/>
      <c r="C59" s="796"/>
      <c r="D59" s="862"/>
      <c r="E59" s="863"/>
      <c r="F59" s="816"/>
      <c r="G59" s="816"/>
      <c r="H59" s="826"/>
      <c r="I59" s="781"/>
      <c r="J59" s="849"/>
      <c r="K59" s="786"/>
      <c r="L59" s="779"/>
      <c r="M59" s="728"/>
    </row>
    <row r="60" spans="1:18" s="776" customFormat="1" ht="50.1" customHeight="1" x14ac:dyDescent="0.2">
      <c r="A60" s="743"/>
      <c r="B60" s="743">
        <v>32</v>
      </c>
      <c r="C60" s="810" t="s">
        <v>413</v>
      </c>
      <c r="D60" s="811"/>
      <c r="E60" s="811"/>
      <c r="F60" s="743"/>
      <c r="G60" s="789">
        <f>G61</f>
        <v>6</v>
      </c>
      <c r="H60" s="789">
        <f>H61</f>
        <v>0</v>
      </c>
      <c r="I60" s="788"/>
      <c r="J60" s="826" t="s">
        <v>69</v>
      </c>
      <c r="K60" s="852" t="s">
        <v>69</v>
      </c>
      <c r="L60" s="783"/>
      <c r="M60" s="744"/>
    </row>
    <row r="61" spans="1:18" s="776" customFormat="1" ht="50.1" customHeight="1" x14ac:dyDescent="0.2">
      <c r="A61" s="743"/>
      <c r="B61" s="743">
        <v>32903</v>
      </c>
      <c r="C61" s="810" t="s">
        <v>1079</v>
      </c>
      <c r="D61" s="811"/>
      <c r="E61" s="811"/>
      <c r="F61" s="743"/>
      <c r="G61" s="783">
        <f>SUM(G62:G62)</f>
        <v>6</v>
      </c>
      <c r="H61" s="783">
        <f>SUM(H62:H62)</f>
        <v>0</v>
      </c>
      <c r="I61" s="785"/>
      <c r="J61" s="826" t="s">
        <v>69</v>
      </c>
      <c r="K61" s="852" t="s">
        <v>69</v>
      </c>
      <c r="L61" s="783"/>
      <c r="M61" s="744"/>
    </row>
    <row r="62" spans="1:18" s="776" customFormat="1" ht="50.1" customHeight="1" x14ac:dyDescent="0.2">
      <c r="A62" s="727">
        <v>1</v>
      </c>
      <c r="B62" s="727">
        <v>32903</v>
      </c>
      <c r="C62" s="812" t="s">
        <v>69</v>
      </c>
      <c r="D62" s="735" t="s">
        <v>243</v>
      </c>
      <c r="E62" s="735" t="s">
        <v>1080</v>
      </c>
      <c r="F62" s="727" t="s">
        <v>1269</v>
      </c>
      <c r="G62" s="732">
        <v>6</v>
      </c>
      <c r="H62" s="816" t="s">
        <v>69</v>
      </c>
      <c r="I62" s="730" t="s">
        <v>245</v>
      </c>
      <c r="J62" s="826" t="s">
        <v>69</v>
      </c>
      <c r="K62" s="852" t="s">
        <v>69</v>
      </c>
      <c r="L62" s="852"/>
      <c r="M62" s="732"/>
    </row>
    <row r="63" spans="1:18" x14ac:dyDescent="0.2">
      <c r="A63" s="711"/>
      <c r="B63" s="711"/>
      <c r="C63" s="712"/>
      <c r="D63" s="713"/>
      <c r="E63" s="713"/>
      <c r="F63" s="711"/>
      <c r="G63" s="714"/>
      <c r="H63" s="715"/>
      <c r="I63" s="716"/>
      <c r="J63" s="717"/>
      <c r="K63" s="718"/>
      <c r="L63" s="719"/>
      <c r="M63" s="720"/>
      <c r="N63" s="690"/>
      <c r="O63" s="690"/>
      <c r="P63" s="690"/>
      <c r="Q63" s="690"/>
      <c r="R63" s="690"/>
    </row>
    <row r="64" spans="1:18" ht="20.100000000000001" customHeight="1" thickBot="1" x14ac:dyDescent="0.3">
      <c r="A64" s="2085" t="s">
        <v>15</v>
      </c>
      <c r="B64" s="2086"/>
      <c r="C64" s="2086"/>
      <c r="D64" s="2086"/>
      <c r="E64" s="2086"/>
      <c r="F64" s="2087"/>
      <c r="G64" s="721">
        <f>G11+G41+G48+G52+G56+G60</f>
        <v>78</v>
      </c>
      <c r="H64" s="871">
        <f>H11+H41+H48+H52+H56+H60</f>
        <v>256490</v>
      </c>
      <c r="I64" s="723"/>
      <c r="J64" s="724"/>
      <c r="K64" s="725"/>
      <c r="L64" s="725"/>
      <c r="M64" s="725"/>
      <c r="N64" s="690"/>
      <c r="O64" s="690"/>
      <c r="P64" s="690"/>
      <c r="Q64" s="690"/>
      <c r="R64" s="690"/>
    </row>
    <row r="65" spans="14:18" ht="15.75" thickTop="1" x14ac:dyDescent="0.2">
      <c r="N65" s="690"/>
      <c r="O65" s="690"/>
      <c r="P65" s="690"/>
      <c r="Q65" s="690"/>
      <c r="R65" s="690"/>
    </row>
  </sheetData>
  <mergeCells count="23">
    <mergeCell ref="A2:M2"/>
    <mergeCell ref="A1:M1"/>
    <mergeCell ref="L6:L8"/>
    <mergeCell ref="M6:M8"/>
    <mergeCell ref="C12:F12"/>
    <mergeCell ref="G6:G8"/>
    <mergeCell ref="A3:M3"/>
    <mergeCell ref="H6:H8"/>
    <mergeCell ref="I6:I8"/>
    <mergeCell ref="J6:K7"/>
    <mergeCell ref="E6:E8"/>
    <mergeCell ref="F6:F8"/>
    <mergeCell ref="A64:F64"/>
    <mergeCell ref="C41:E41"/>
    <mergeCell ref="A6:A8"/>
    <mergeCell ref="B6:B8"/>
    <mergeCell ref="C6:C8"/>
    <mergeCell ref="D6:D8"/>
    <mergeCell ref="C52:F52"/>
    <mergeCell ref="C42:F42"/>
    <mergeCell ref="C53:F53"/>
    <mergeCell ref="C45:F45"/>
    <mergeCell ref="C49:F49"/>
  </mergeCells>
  <pageMargins left="1.1811023622047245" right="0.19685039370078741" top="0.98425196850393704" bottom="0.59055118110236227" header="0.51181102362204722" footer="0.51181102362204722"/>
  <pageSetup paperSize="9" scale="75" orientation="landscape" horizontalDpi="4294967293" verticalDpi="4294967293" r:id="rId1"/>
  <headerFooter alignWithMargins="0"/>
  <ignoredErrors>
    <ignoredError sqref="L18:L34 L58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7"/>
  <sheetViews>
    <sheetView view="pageBreakPreview" topLeftCell="A6" zoomScale="80" zoomScaleNormal="100" zoomScaleSheetLayoutView="80" workbookViewId="0">
      <pane ySplit="855" activePane="bottomLeft"/>
      <selection activeCell="A61" sqref="A61:C61"/>
      <selection pane="bottomLeft" activeCell="A61" sqref="A61:C61"/>
    </sheetView>
  </sheetViews>
  <sheetFormatPr defaultColWidth="18.140625" defaultRowHeight="15" x14ac:dyDescent="0.2"/>
  <cols>
    <col min="1" max="1" width="4.7109375" style="696" customWidth="1"/>
    <col min="2" max="2" width="7.42578125" style="688" customWidth="1"/>
    <col min="3" max="3" width="18.5703125" style="690" customWidth="1"/>
    <col min="4" max="4" width="20.28515625" style="690" customWidth="1"/>
    <col min="5" max="5" width="26" style="690" customWidth="1"/>
    <col min="6" max="6" width="9.5703125" style="688" customWidth="1"/>
    <col min="7" max="7" width="10.85546875" style="693" customWidth="1"/>
    <col min="8" max="8" width="13.42578125" style="694" customWidth="1"/>
    <col min="9" max="9" width="15.5703125" style="695" customWidth="1"/>
    <col min="10" max="10" width="11.140625" style="694" customWidth="1"/>
    <col min="11" max="11" width="10.28515625" style="688" customWidth="1"/>
    <col min="12" max="12" width="8.42578125" style="688" customWidth="1"/>
    <col min="13" max="13" width="22.140625" style="688" customWidth="1"/>
    <col min="14" max="18" width="18.140625" style="689"/>
    <col min="19" max="16384" width="18.140625" style="690"/>
  </cols>
  <sheetData>
    <row r="1" spans="1:18" ht="15.75" x14ac:dyDescent="0.25">
      <c r="A1" s="2075" t="s">
        <v>1034</v>
      </c>
      <c r="B1" s="2075"/>
      <c r="C1" s="2075"/>
      <c r="D1" s="2075"/>
      <c r="E1" s="2075"/>
      <c r="F1" s="2075"/>
      <c r="G1" s="2075"/>
      <c r="H1" s="2075"/>
      <c r="I1" s="2075"/>
      <c r="J1" s="2075"/>
      <c r="K1" s="2075"/>
      <c r="L1" s="2075"/>
    </row>
    <row r="2" spans="1:18" ht="15.75" x14ac:dyDescent="0.25">
      <c r="A2" s="2075" t="s">
        <v>449</v>
      </c>
      <c r="B2" s="2075"/>
      <c r="C2" s="2075"/>
      <c r="D2" s="2075"/>
      <c r="E2" s="2075"/>
      <c r="F2" s="2075"/>
      <c r="G2" s="2075"/>
      <c r="H2" s="2075"/>
      <c r="I2" s="2075"/>
      <c r="J2" s="2075"/>
      <c r="K2" s="2075"/>
      <c r="L2" s="2075"/>
    </row>
    <row r="3" spans="1:18" ht="15.75" x14ac:dyDescent="0.25">
      <c r="A3" s="2075" t="s">
        <v>451</v>
      </c>
      <c r="B3" s="2075"/>
      <c r="C3" s="2075"/>
      <c r="D3" s="2075"/>
      <c r="E3" s="2075"/>
      <c r="F3" s="2075"/>
      <c r="G3" s="2075"/>
      <c r="H3" s="2075"/>
      <c r="I3" s="2075"/>
      <c r="J3" s="2075"/>
      <c r="K3" s="2075"/>
      <c r="L3" s="2075"/>
    </row>
    <row r="4" spans="1:18" ht="15.75" x14ac:dyDescent="0.25">
      <c r="A4" s="691"/>
      <c r="B4" s="692"/>
    </row>
    <row r="5" spans="1:18" ht="8.25" customHeight="1" x14ac:dyDescent="0.25">
      <c r="H5" s="697"/>
      <c r="I5" s="698"/>
      <c r="J5" s="699"/>
      <c r="K5" s="700"/>
      <c r="L5" s="701"/>
    </row>
    <row r="6" spans="1:18" x14ac:dyDescent="0.2">
      <c r="A6" s="2102" t="s">
        <v>1261</v>
      </c>
      <c r="B6" s="2076" t="s">
        <v>13</v>
      </c>
      <c r="C6" s="2076" t="s">
        <v>8</v>
      </c>
      <c r="D6" s="2076" t="s">
        <v>9</v>
      </c>
      <c r="E6" s="2076" t="s">
        <v>1</v>
      </c>
      <c r="F6" s="2076" t="s">
        <v>1262</v>
      </c>
      <c r="G6" s="2079" t="s">
        <v>1263</v>
      </c>
      <c r="H6" s="2082" t="s">
        <v>1264</v>
      </c>
      <c r="I6" s="2076" t="s">
        <v>14</v>
      </c>
      <c r="J6" s="2091" t="s">
        <v>876</v>
      </c>
      <c r="K6" s="2092"/>
      <c r="L6" s="2079" t="s">
        <v>1265</v>
      </c>
      <c r="M6" s="2076" t="s">
        <v>1266</v>
      </c>
    </row>
    <row r="7" spans="1:18" x14ac:dyDescent="0.2">
      <c r="A7" s="2103"/>
      <c r="B7" s="2077"/>
      <c r="C7" s="2077"/>
      <c r="D7" s="2077"/>
      <c r="E7" s="2077"/>
      <c r="F7" s="2077"/>
      <c r="G7" s="2080"/>
      <c r="H7" s="2083"/>
      <c r="I7" s="2077"/>
      <c r="J7" s="2093"/>
      <c r="K7" s="2094"/>
      <c r="L7" s="2080"/>
      <c r="M7" s="2077"/>
    </row>
    <row r="8" spans="1:18" ht="30" x14ac:dyDescent="0.2">
      <c r="A8" s="2104"/>
      <c r="B8" s="2078"/>
      <c r="C8" s="2078"/>
      <c r="D8" s="2078"/>
      <c r="E8" s="2078"/>
      <c r="F8" s="2078"/>
      <c r="G8" s="2081"/>
      <c r="H8" s="2084"/>
      <c r="I8" s="2078"/>
      <c r="J8" s="739" t="s">
        <v>15</v>
      </c>
      <c r="K8" s="740" t="s">
        <v>16</v>
      </c>
      <c r="L8" s="2081"/>
      <c r="M8" s="2078"/>
    </row>
    <row r="9" spans="1:18" s="693" customFormat="1" x14ac:dyDescent="0.2">
      <c r="A9" s="818">
        <v>1</v>
      </c>
      <c r="B9" s="702">
        <v>2</v>
      </c>
      <c r="C9" s="702">
        <v>3</v>
      </c>
      <c r="D9" s="702">
        <v>4</v>
      </c>
      <c r="E9" s="702">
        <v>5</v>
      </c>
      <c r="F9" s="702">
        <v>6</v>
      </c>
      <c r="G9" s="702">
        <v>7</v>
      </c>
      <c r="H9" s="819">
        <v>8</v>
      </c>
      <c r="I9" s="702">
        <v>9</v>
      </c>
      <c r="J9" s="819">
        <v>10</v>
      </c>
      <c r="K9" s="702">
        <v>11</v>
      </c>
      <c r="L9" s="702">
        <v>12</v>
      </c>
      <c r="M9" s="702">
        <v>13</v>
      </c>
      <c r="N9" s="828"/>
      <c r="O9" s="828"/>
      <c r="P9" s="828"/>
      <c r="Q9" s="828"/>
      <c r="R9" s="828"/>
    </row>
    <row r="10" spans="1:18" x14ac:dyDescent="0.2">
      <c r="A10" s="703"/>
      <c r="B10" s="704"/>
      <c r="C10" s="704"/>
      <c r="D10" s="704"/>
      <c r="E10" s="704"/>
      <c r="F10" s="704"/>
      <c r="G10" s="705"/>
      <c r="H10" s="706"/>
      <c r="I10" s="707"/>
      <c r="J10" s="708"/>
      <c r="K10" s="704"/>
      <c r="L10" s="704"/>
      <c r="M10" s="704"/>
    </row>
    <row r="11" spans="1:18" s="774" customFormat="1" ht="50.1" customHeight="1" x14ac:dyDescent="0.2">
      <c r="A11" s="742"/>
      <c r="B11" s="744">
        <v>10</v>
      </c>
      <c r="C11" s="709" t="s">
        <v>409</v>
      </c>
      <c r="D11" s="744"/>
      <c r="E11" s="744"/>
      <c r="F11" s="744"/>
      <c r="G11" s="771">
        <f>G12+G19+G52+G62+G65+G70+G78+G82+G85</f>
        <v>308</v>
      </c>
      <c r="H11" s="772">
        <f>H12+H19+H52+H62+H65+H70+H78+H82+H85</f>
        <v>334000</v>
      </c>
      <c r="I11" s="770"/>
      <c r="J11" s="772"/>
      <c r="K11" s="744"/>
      <c r="L11" s="744"/>
      <c r="M11" s="744"/>
      <c r="N11" s="773"/>
      <c r="O11" s="773"/>
      <c r="P11" s="773"/>
      <c r="Q11" s="773"/>
      <c r="R11" s="773"/>
    </row>
    <row r="12" spans="1:18" s="776" customFormat="1" ht="50.1" customHeight="1" x14ac:dyDescent="0.2">
      <c r="A12" s="743"/>
      <c r="B12" s="744">
        <v>10211</v>
      </c>
      <c r="C12" s="2088" t="s">
        <v>1048</v>
      </c>
      <c r="D12" s="2089"/>
      <c r="E12" s="2089"/>
      <c r="F12" s="2090"/>
      <c r="G12" s="771">
        <f>SUM(G13:G17)</f>
        <v>8</v>
      </c>
      <c r="H12" s="772">
        <f>SUM(H13:H17)</f>
        <v>0</v>
      </c>
      <c r="I12" s="770"/>
      <c r="J12" s="772"/>
      <c r="K12" s="744"/>
      <c r="L12" s="744"/>
      <c r="M12" s="744"/>
      <c r="N12" s="775"/>
      <c r="O12" s="775"/>
      <c r="P12" s="775"/>
      <c r="Q12" s="775"/>
      <c r="R12" s="775"/>
    </row>
    <row r="13" spans="1:18" s="776" customFormat="1" ht="50.1" customHeight="1" x14ac:dyDescent="0.2">
      <c r="A13" s="727">
        <v>1</v>
      </c>
      <c r="B13" s="732">
        <v>10211</v>
      </c>
      <c r="C13" s="737" t="s">
        <v>462</v>
      </c>
      <c r="D13" s="737" t="s">
        <v>460</v>
      </c>
      <c r="E13" s="737" t="s">
        <v>470</v>
      </c>
      <c r="F13" s="738" t="s">
        <v>457</v>
      </c>
      <c r="G13" s="738">
        <v>2</v>
      </c>
      <c r="H13" s="826" t="s">
        <v>69</v>
      </c>
      <c r="I13" s="758" t="s">
        <v>458</v>
      </c>
      <c r="J13" s="731"/>
      <c r="K13" s="738"/>
      <c r="L13" s="829"/>
      <c r="M13" s="738"/>
      <c r="N13" s="830"/>
      <c r="O13" s="830"/>
      <c r="P13" s="830"/>
      <c r="Q13" s="831"/>
      <c r="R13" s="775"/>
    </row>
    <row r="14" spans="1:18" s="776" customFormat="1" ht="50.1" customHeight="1" x14ac:dyDescent="0.2">
      <c r="A14" s="727">
        <v>2</v>
      </c>
      <c r="B14" s="732">
        <v>10211</v>
      </c>
      <c r="C14" s="796" t="s">
        <v>69</v>
      </c>
      <c r="D14" s="737" t="s">
        <v>461</v>
      </c>
      <c r="E14" s="737" t="s">
        <v>471</v>
      </c>
      <c r="F14" s="738" t="s">
        <v>1267</v>
      </c>
      <c r="G14" s="738">
        <v>2</v>
      </c>
      <c r="H14" s="826" t="s">
        <v>69</v>
      </c>
      <c r="I14" s="758" t="s">
        <v>459</v>
      </c>
      <c r="J14" s="731"/>
      <c r="K14" s="738"/>
      <c r="L14" s="829"/>
      <c r="M14" s="738"/>
      <c r="N14" s="830"/>
      <c r="O14" s="830"/>
      <c r="P14" s="830"/>
      <c r="Q14" s="831"/>
      <c r="R14" s="775"/>
    </row>
    <row r="15" spans="1:18" s="776" customFormat="1" ht="50.1" customHeight="1" x14ac:dyDescent="0.2">
      <c r="A15" s="727">
        <v>3</v>
      </c>
      <c r="B15" s="732">
        <v>10211</v>
      </c>
      <c r="C15" s="796" t="s">
        <v>69</v>
      </c>
      <c r="D15" s="737" t="s">
        <v>465</v>
      </c>
      <c r="E15" s="737" t="s">
        <v>472</v>
      </c>
      <c r="F15" s="738" t="s">
        <v>1267</v>
      </c>
      <c r="G15" s="738">
        <v>2</v>
      </c>
      <c r="H15" s="826" t="s">
        <v>69</v>
      </c>
      <c r="I15" s="758" t="s">
        <v>459</v>
      </c>
      <c r="J15" s="731"/>
      <c r="K15" s="738"/>
      <c r="L15" s="829"/>
      <c r="M15" s="738"/>
      <c r="N15" s="830"/>
      <c r="O15" s="830"/>
      <c r="P15" s="830"/>
      <c r="Q15" s="831"/>
      <c r="R15" s="775"/>
    </row>
    <row r="16" spans="1:18" s="776" customFormat="1" ht="50.1" customHeight="1" x14ac:dyDescent="0.2">
      <c r="A16" s="752">
        <v>4</v>
      </c>
      <c r="B16" s="832">
        <v>10211</v>
      </c>
      <c r="C16" s="833" t="s">
        <v>69</v>
      </c>
      <c r="D16" s="753" t="s">
        <v>518</v>
      </c>
      <c r="E16" s="753" t="s">
        <v>1247</v>
      </c>
      <c r="F16" s="834" t="s">
        <v>1267</v>
      </c>
      <c r="G16" s="751"/>
      <c r="H16" s="826" t="s">
        <v>69</v>
      </c>
      <c r="I16" s="755" t="s">
        <v>517</v>
      </c>
      <c r="J16" s="754"/>
      <c r="K16" s="756"/>
      <c r="L16" s="835"/>
      <c r="M16" s="834"/>
      <c r="N16" s="830"/>
      <c r="O16" s="830"/>
      <c r="P16" s="830"/>
      <c r="Q16" s="831"/>
      <c r="R16" s="775"/>
    </row>
    <row r="17" spans="1:27" s="836" customFormat="1" ht="50.1" customHeight="1" x14ac:dyDescent="0.2">
      <c r="A17" s="727">
        <v>5</v>
      </c>
      <c r="B17" s="832">
        <v>10211</v>
      </c>
      <c r="C17" s="728" t="s">
        <v>1218</v>
      </c>
      <c r="D17" s="728" t="s">
        <v>826</v>
      </c>
      <c r="E17" s="728" t="s">
        <v>829</v>
      </c>
      <c r="F17" s="732" t="s">
        <v>457</v>
      </c>
      <c r="G17" s="729">
        <v>2</v>
      </c>
      <c r="H17" s="826" t="s">
        <v>69</v>
      </c>
      <c r="I17" s="755" t="s">
        <v>517</v>
      </c>
      <c r="J17" s="731"/>
      <c r="K17" s="732"/>
      <c r="L17" s="731"/>
      <c r="M17" s="732"/>
      <c r="N17" s="733"/>
      <c r="O17" s="830"/>
      <c r="P17" s="830"/>
      <c r="Q17" s="831"/>
      <c r="R17" s="775"/>
      <c r="S17" s="775"/>
      <c r="T17" s="775"/>
      <c r="U17" s="775"/>
      <c r="V17" s="775"/>
      <c r="W17" s="775"/>
      <c r="X17" s="775"/>
      <c r="Y17" s="775"/>
      <c r="Z17" s="775"/>
      <c r="AA17" s="775"/>
    </row>
    <row r="18" spans="1:27" s="836" customFormat="1" ht="20.100000000000001" customHeight="1" x14ac:dyDescent="0.2">
      <c r="A18" s="727"/>
      <c r="B18" s="732"/>
      <c r="C18" s="728"/>
      <c r="D18" s="728"/>
      <c r="E18" s="728"/>
      <c r="F18" s="732"/>
      <c r="G18" s="732"/>
      <c r="H18" s="731"/>
      <c r="I18" s="734"/>
      <c r="J18" s="731"/>
      <c r="K18" s="732"/>
      <c r="L18" s="731"/>
      <c r="M18" s="732"/>
      <c r="N18" s="733"/>
      <c r="O18" s="830"/>
      <c r="P18" s="830"/>
      <c r="Q18" s="831"/>
      <c r="R18" s="775"/>
      <c r="S18" s="775"/>
      <c r="T18" s="775"/>
      <c r="U18" s="775"/>
      <c r="V18" s="775"/>
      <c r="W18" s="775"/>
      <c r="X18" s="775"/>
      <c r="Y18" s="775"/>
      <c r="Z18" s="775"/>
      <c r="AA18" s="775"/>
    </row>
    <row r="19" spans="1:27" s="776" customFormat="1" ht="50.1" customHeight="1" x14ac:dyDescent="0.2">
      <c r="A19" s="743"/>
      <c r="B19" s="744">
        <v>10391</v>
      </c>
      <c r="C19" s="709" t="s">
        <v>1049</v>
      </c>
      <c r="D19" s="782"/>
      <c r="E19" s="782"/>
      <c r="F19" s="744"/>
      <c r="G19" s="783">
        <f>SUM(G20:G50)</f>
        <v>63</v>
      </c>
      <c r="H19" s="784">
        <f>SUM(H20:H50)</f>
        <v>0</v>
      </c>
      <c r="I19" s="785"/>
      <c r="J19" s="784"/>
      <c r="K19" s="783"/>
      <c r="L19" s="783"/>
      <c r="M19" s="744"/>
      <c r="N19" s="775"/>
      <c r="O19" s="775"/>
      <c r="P19" s="775"/>
      <c r="Q19" s="775"/>
      <c r="R19" s="775"/>
    </row>
    <row r="20" spans="1:27" s="776" customFormat="1" ht="50.1" customHeight="1" x14ac:dyDescent="0.2">
      <c r="A20" s="727">
        <v>1</v>
      </c>
      <c r="B20" s="732">
        <v>10391</v>
      </c>
      <c r="C20" s="796" t="s">
        <v>69</v>
      </c>
      <c r="D20" s="778" t="s">
        <v>270</v>
      </c>
      <c r="E20" s="778" t="s">
        <v>283</v>
      </c>
      <c r="F20" s="732" t="s">
        <v>1267</v>
      </c>
      <c r="G20" s="779">
        <v>2</v>
      </c>
      <c r="H20" s="826" t="s">
        <v>69</v>
      </c>
      <c r="I20" s="781" t="s">
        <v>249</v>
      </c>
      <c r="J20" s="826" t="s">
        <v>69</v>
      </c>
      <c r="K20" s="826" t="s">
        <v>69</v>
      </c>
      <c r="L20" s="796"/>
      <c r="M20" s="732"/>
      <c r="N20" s="775"/>
      <c r="O20" s="775"/>
      <c r="P20" s="775"/>
      <c r="Q20" s="775"/>
      <c r="R20" s="775"/>
    </row>
    <row r="21" spans="1:27" s="776" customFormat="1" ht="50.1" customHeight="1" x14ac:dyDescent="0.2">
      <c r="A21" s="727">
        <v>2</v>
      </c>
      <c r="B21" s="732">
        <v>10391</v>
      </c>
      <c r="C21" s="796" t="s">
        <v>69</v>
      </c>
      <c r="D21" s="778" t="s">
        <v>271</v>
      </c>
      <c r="E21" s="778" t="s">
        <v>283</v>
      </c>
      <c r="F21" s="732" t="s">
        <v>1267</v>
      </c>
      <c r="G21" s="779">
        <v>2</v>
      </c>
      <c r="H21" s="826" t="s">
        <v>69</v>
      </c>
      <c r="I21" s="781" t="s">
        <v>249</v>
      </c>
      <c r="J21" s="826" t="s">
        <v>69</v>
      </c>
      <c r="K21" s="826" t="s">
        <v>69</v>
      </c>
      <c r="L21" s="796"/>
      <c r="M21" s="732"/>
      <c r="N21" s="775"/>
      <c r="O21" s="775"/>
      <c r="P21" s="775"/>
      <c r="Q21" s="775"/>
      <c r="R21" s="775"/>
    </row>
    <row r="22" spans="1:27" s="774" customFormat="1" ht="50.1" customHeight="1" x14ac:dyDescent="0.2">
      <c r="A22" s="727">
        <v>3</v>
      </c>
      <c r="B22" s="732">
        <v>10391</v>
      </c>
      <c r="C22" s="796" t="s">
        <v>69</v>
      </c>
      <c r="D22" s="778" t="s">
        <v>272</v>
      </c>
      <c r="E22" s="778" t="s">
        <v>283</v>
      </c>
      <c r="F22" s="732" t="s">
        <v>1267</v>
      </c>
      <c r="G22" s="779">
        <v>2</v>
      </c>
      <c r="H22" s="826" t="s">
        <v>69</v>
      </c>
      <c r="I22" s="781" t="s">
        <v>249</v>
      </c>
      <c r="J22" s="826" t="s">
        <v>69</v>
      </c>
      <c r="K22" s="826" t="s">
        <v>69</v>
      </c>
      <c r="L22" s="796"/>
      <c r="M22" s="732"/>
      <c r="N22" s="773"/>
      <c r="O22" s="773"/>
      <c r="P22" s="773"/>
      <c r="Q22" s="773"/>
      <c r="R22" s="773"/>
    </row>
    <row r="23" spans="1:27" s="774" customFormat="1" ht="50.1" customHeight="1" x14ac:dyDescent="0.2">
      <c r="A23" s="727">
        <v>4</v>
      </c>
      <c r="B23" s="732">
        <v>10391</v>
      </c>
      <c r="C23" s="796" t="s">
        <v>69</v>
      </c>
      <c r="D23" s="778" t="s">
        <v>273</v>
      </c>
      <c r="E23" s="778" t="s">
        <v>283</v>
      </c>
      <c r="F23" s="732" t="s">
        <v>1267</v>
      </c>
      <c r="G23" s="779">
        <v>2</v>
      </c>
      <c r="H23" s="826" t="s">
        <v>69</v>
      </c>
      <c r="I23" s="781" t="s">
        <v>249</v>
      </c>
      <c r="J23" s="826" t="s">
        <v>69</v>
      </c>
      <c r="K23" s="826" t="s">
        <v>69</v>
      </c>
      <c r="L23" s="796"/>
      <c r="M23" s="732"/>
      <c r="N23" s="773"/>
      <c r="O23" s="773"/>
      <c r="P23" s="773"/>
      <c r="Q23" s="773"/>
      <c r="R23" s="773"/>
    </row>
    <row r="24" spans="1:27" s="774" customFormat="1" ht="50.1" customHeight="1" x14ac:dyDescent="0.2">
      <c r="A24" s="727">
        <v>5</v>
      </c>
      <c r="B24" s="732">
        <v>10391</v>
      </c>
      <c r="C24" s="796" t="s">
        <v>69</v>
      </c>
      <c r="D24" s="778" t="s">
        <v>275</v>
      </c>
      <c r="E24" s="778" t="s">
        <v>283</v>
      </c>
      <c r="F24" s="732" t="s">
        <v>1267</v>
      </c>
      <c r="G24" s="779">
        <v>2</v>
      </c>
      <c r="H24" s="826" t="s">
        <v>69</v>
      </c>
      <c r="I24" s="781" t="s">
        <v>249</v>
      </c>
      <c r="J24" s="826" t="s">
        <v>69</v>
      </c>
      <c r="K24" s="826" t="s">
        <v>69</v>
      </c>
      <c r="L24" s="796"/>
      <c r="M24" s="732"/>
      <c r="N24" s="773"/>
      <c r="O24" s="773"/>
      <c r="P24" s="773"/>
      <c r="Q24" s="773"/>
      <c r="R24" s="773"/>
    </row>
    <row r="25" spans="1:27" s="776" customFormat="1" ht="50.1" customHeight="1" x14ac:dyDescent="0.2">
      <c r="A25" s="727">
        <v>6</v>
      </c>
      <c r="B25" s="732">
        <v>10391</v>
      </c>
      <c r="C25" s="796" t="s">
        <v>69</v>
      </c>
      <c r="D25" s="778" t="s">
        <v>276</v>
      </c>
      <c r="E25" s="778" t="s">
        <v>283</v>
      </c>
      <c r="F25" s="732" t="s">
        <v>1267</v>
      </c>
      <c r="G25" s="779">
        <v>2</v>
      </c>
      <c r="H25" s="826" t="s">
        <v>69</v>
      </c>
      <c r="I25" s="781" t="s">
        <v>249</v>
      </c>
      <c r="J25" s="826" t="s">
        <v>69</v>
      </c>
      <c r="K25" s="826" t="s">
        <v>69</v>
      </c>
      <c r="L25" s="796"/>
      <c r="M25" s="732"/>
      <c r="N25" s="775"/>
      <c r="O25" s="775"/>
      <c r="P25" s="775"/>
      <c r="Q25" s="775"/>
      <c r="R25" s="775"/>
    </row>
    <row r="26" spans="1:27" s="776" customFormat="1" ht="50.1" customHeight="1" x14ac:dyDescent="0.2">
      <c r="A26" s="727">
        <v>7</v>
      </c>
      <c r="B26" s="732">
        <v>10391</v>
      </c>
      <c r="C26" s="796" t="s">
        <v>69</v>
      </c>
      <c r="D26" s="778" t="s">
        <v>277</v>
      </c>
      <c r="E26" s="778" t="s">
        <v>283</v>
      </c>
      <c r="F26" s="732" t="s">
        <v>1267</v>
      </c>
      <c r="G26" s="779">
        <v>2</v>
      </c>
      <c r="H26" s="826" t="s">
        <v>69</v>
      </c>
      <c r="I26" s="781" t="s">
        <v>249</v>
      </c>
      <c r="J26" s="826" t="s">
        <v>69</v>
      </c>
      <c r="K26" s="826" t="s">
        <v>69</v>
      </c>
      <c r="L26" s="796"/>
      <c r="M26" s="732"/>
      <c r="N26" s="775"/>
      <c r="O26" s="775"/>
      <c r="P26" s="775"/>
      <c r="Q26" s="775"/>
      <c r="R26" s="775"/>
    </row>
    <row r="27" spans="1:27" s="774" customFormat="1" ht="50.1" customHeight="1" x14ac:dyDescent="0.2">
      <c r="A27" s="727">
        <v>8</v>
      </c>
      <c r="B27" s="732">
        <v>10391</v>
      </c>
      <c r="C27" s="796"/>
      <c r="D27" s="778" t="s">
        <v>350</v>
      </c>
      <c r="E27" s="778" t="s">
        <v>283</v>
      </c>
      <c r="F27" s="732" t="s">
        <v>1267</v>
      </c>
      <c r="G27" s="779">
        <v>2</v>
      </c>
      <c r="H27" s="826" t="s">
        <v>69</v>
      </c>
      <c r="I27" s="781" t="s">
        <v>249</v>
      </c>
      <c r="J27" s="826" t="s">
        <v>69</v>
      </c>
      <c r="K27" s="826" t="s">
        <v>69</v>
      </c>
      <c r="L27" s="796"/>
      <c r="M27" s="732"/>
      <c r="N27" s="773"/>
      <c r="O27" s="773"/>
      <c r="P27" s="773"/>
      <c r="Q27" s="773"/>
      <c r="R27" s="773"/>
    </row>
    <row r="28" spans="1:27" s="776" customFormat="1" ht="50.1" customHeight="1" x14ac:dyDescent="0.2">
      <c r="A28" s="727">
        <v>9</v>
      </c>
      <c r="B28" s="732">
        <v>10391</v>
      </c>
      <c r="C28" s="796" t="s">
        <v>69</v>
      </c>
      <c r="D28" s="778" t="s">
        <v>278</v>
      </c>
      <c r="E28" s="778" t="s">
        <v>283</v>
      </c>
      <c r="F28" s="732" t="s">
        <v>1267</v>
      </c>
      <c r="G28" s="779">
        <v>2</v>
      </c>
      <c r="H28" s="826" t="s">
        <v>69</v>
      </c>
      <c r="I28" s="781" t="s">
        <v>249</v>
      </c>
      <c r="J28" s="826" t="s">
        <v>69</v>
      </c>
      <c r="K28" s="826" t="s">
        <v>69</v>
      </c>
      <c r="L28" s="796"/>
      <c r="M28" s="732"/>
      <c r="N28" s="775"/>
      <c r="O28" s="775"/>
      <c r="P28" s="775"/>
      <c r="Q28" s="775"/>
      <c r="R28" s="775"/>
    </row>
    <row r="29" spans="1:27" s="776" customFormat="1" ht="50.1" customHeight="1" x14ac:dyDescent="0.2">
      <c r="A29" s="727">
        <v>10</v>
      </c>
      <c r="B29" s="732">
        <v>10391</v>
      </c>
      <c r="C29" s="796" t="s">
        <v>69</v>
      </c>
      <c r="D29" s="778" t="s">
        <v>279</v>
      </c>
      <c r="E29" s="778" t="s">
        <v>283</v>
      </c>
      <c r="F29" s="732" t="s">
        <v>1267</v>
      </c>
      <c r="G29" s="779">
        <v>2</v>
      </c>
      <c r="H29" s="826" t="s">
        <v>69</v>
      </c>
      <c r="I29" s="781" t="s">
        <v>249</v>
      </c>
      <c r="J29" s="826" t="s">
        <v>69</v>
      </c>
      <c r="K29" s="826" t="s">
        <v>69</v>
      </c>
      <c r="L29" s="796"/>
      <c r="M29" s="732"/>
      <c r="N29" s="775"/>
      <c r="O29" s="775"/>
      <c r="P29" s="775"/>
      <c r="Q29" s="775"/>
      <c r="R29" s="775"/>
    </row>
    <row r="30" spans="1:27" s="774" customFormat="1" ht="50.1" customHeight="1" x14ac:dyDescent="0.2">
      <c r="A30" s="727">
        <v>11</v>
      </c>
      <c r="B30" s="732">
        <v>10391</v>
      </c>
      <c r="C30" s="796" t="s">
        <v>69</v>
      </c>
      <c r="D30" s="778" t="s">
        <v>280</v>
      </c>
      <c r="E30" s="778" t="s">
        <v>283</v>
      </c>
      <c r="F30" s="732" t="s">
        <v>1267</v>
      </c>
      <c r="G30" s="779">
        <v>2</v>
      </c>
      <c r="H30" s="826" t="s">
        <v>69</v>
      </c>
      <c r="I30" s="781" t="s">
        <v>249</v>
      </c>
      <c r="J30" s="826" t="s">
        <v>69</v>
      </c>
      <c r="K30" s="826" t="s">
        <v>69</v>
      </c>
      <c r="L30" s="796"/>
      <c r="M30" s="732"/>
      <c r="N30" s="773"/>
      <c r="O30" s="773"/>
      <c r="P30" s="773"/>
      <c r="Q30" s="773"/>
      <c r="R30" s="773"/>
    </row>
    <row r="31" spans="1:27" s="774" customFormat="1" ht="50.1" customHeight="1" x14ac:dyDescent="0.2">
      <c r="A31" s="727">
        <v>12</v>
      </c>
      <c r="B31" s="732">
        <v>10391</v>
      </c>
      <c r="C31" s="796" t="s">
        <v>69</v>
      </c>
      <c r="D31" s="778" t="s">
        <v>336</v>
      </c>
      <c r="E31" s="778" t="s">
        <v>283</v>
      </c>
      <c r="F31" s="732" t="s">
        <v>1267</v>
      </c>
      <c r="G31" s="779">
        <v>2</v>
      </c>
      <c r="H31" s="826" t="s">
        <v>69</v>
      </c>
      <c r="I31" s="781" t="s">
        <v>249</v>
      </c>
      <c r="J31" s="826" t="s">
        <v>69</v>
      </c>
      <c r="K31" s="826" t="s">
        <v>69</v>
      </c>
      <c r="L31" s="796"/>
      <c r="M31" s="732"/>
      <c r="N31" s="773"/>
      <c r="O31" s="773"/>
      <c r="P31" s="773"/>
      <c r="Q31" s="773"/>
      <c r="R31" s="773"/>
    </row>
    <row r="32" spans="1:27" s="774" customFormat="1" ht="50.1" customHeight="1" x14ac:dyDescent="0.2">
      <c r="A32" s="727">
        <v>13</v>
      </c>
      <c r="B32" s="732">
        <v>10391</v>
      </c>
      <c r="C32" s="796" t="s">
        <v>69</v>
      </c>
      <c r="D32" s="778" t="s">
        <v>337</v>
      </c>
      <c r="E32" s="778" t="s">
        <v>338</v>
      </c>
      <c r="F32" s="732" t="s">
        <v>1267</v>
      </c>
      <c r="G32" s="779">
        <v>2</v>
      </c>
      <c r="H32" s="826" t="s">
        <v>69</v>
      </c>
      <c r="I32" s="781" t="s">
        <v>249</v>
      </c>
      <c r="J32" s="826" t="s">
        <v>69</v>
      </c>
      <c r="K32" s="826" t="s">
        <v>69</v>
      </c>
      <c r="L32" s="796"/>
      <c r="M32" s="732"/>
      <c r="N32" s="773"/>
      <c r="O32" s="773"/>
      <c r="P32" s="773"/>
      <c r="Q32" s="773"/>
      <c r="R32" s="773"/>
    </row>
    <row r="33" spans="1:18" s="776" customFormat="1" ht="50.1" customHeight="1" x14ac:dyDescent="0.2">
      <c r="A33" s="727">
        <v>14</v>
      </c>
      <c r="B33" s="732">
        <v>10391</v>
      </c>
      <c r="C33" s="796" t="s">
        <v>69</v>
      </c>
      <c r="D33" s="778" t="s">
        <v>339</v>
      </c>
      <c r="E33" s="778" t="s">
        <v>338</v>
      </c>
      <c r="F33" s="732" t="s">
        <v>1267</v>
      </c>
      <c r="G33" s="779">
        <v>2</v>
      </c>
      <c r="H33" s="826" t="s">
        <v>69</v>
      </c>
      <c r="I33" s="781" t="s">
        <v>249</v>
      </c>
      <c r="J33" s="826" t="s">
        <v>69</v>
      </c>
      <c r="K33" s="826" t="s">
        <v>69</v>
      </c>
      <c r="L33" s="796"/>
      <c r="M33" s="732"/>
      <c r="N33" s="775"/>
      <c r="O33" s="775"/>
      <c r="P33" s="775"/>
      <c r="Q33" s="775"/>
      <c r="R33" s="775"/>
    </row>
    <row r="34" spans="1:18" s="776" customFormat="1" ht="50.1" customHeight="1" x14ac:dyDescent="0.2">
      <c r="A34" s="727">
        <v>15</v>
      </c>
      <c r="B34" s="732">
        <v>10391</v>
      </c>
      <c r="C34" s="796" t="s">
        <v>69</v>
      </c>
      <c r="D34" s="778" t="s">
        <v>340</v>
      </c>
      <c r="E34" s="778" t="s">
        <v>338</v>
      </c>
      <c r="F34" s="732" t="s">
        <v>1267</v>
      </c>
      <c r="G34" s="779">
        <v>2</v>
      </c>
      <c r="H34" s="826" t="s">
        <v>69</v>
      </c>
      <c r="I34" s="781" t="s">
        <v>249</v>
      </c>
      <c r="J34" s="826" t="s">
        <v>69</v>
      </c>
      <c r="K34" s="826" t="s">
        <v>69</v>
      </c>
      <c r="L34" s="796"/>
      <c r="M34" s="732"/>
      <c r="N34" s="775"/>
      <c r="O34" s="775"/>
      <c r="P34" s="775"/>
      <c r="Q34" s="775"/>
      <c r="R34" s="775"/>
    </row>
    <row r="35" spans="1:18" s="774" customFormat="1" ht="50.1" customHeight="1" x14ac:dyDescent="0.2">
      <c r="A35" s="727">
        <v>16</v>
      </c>
      <c r="B35" s="732">
        <v>10391</v>
      </c>
      <c r="C35" s="796" t="s">
        <v>69</v>
      </c>
      <c r="D35" s="778" t="s">
        <v>341</v>
      </c>
      <c r="E35" s="778" t="s">
        <v>338</v>
      </c>
      <c r="F35" s="732" t="s">
        <v>1267</v>
      </c>
      <c r="G35" s="779">
        <v>2</v>
      </c>
      <c r="H35" s="826" t="s">
        <v>69</v>
      </c>
      <c r="I35" s="781" t="s">
        <v>249</v>
      </c>
      <c r="J35" s="826" t="s">
        <v>69</v>
      </c>
      <c r="K35" s="826" t="s">
        <v>69</v>
      </c>
      <c r="L35" s="796"/>
      <c r="M35" s="732"/>
      <c r="N35" s="773"/>
      <c r="O35" s="773"/>
      <c r="P35" s="773"/>
      <c r="Q35" s="773"/>
      <c r="R35" s="773"/>
    </row>
    <row r="36" spans="1:18" s="774" customFormat="1" ht="50.1" customHeight="1" x14ac:dyDescent="0.2">
      <c r="A36" s="727">
        <v>17</v>
      </c>
      <c r="B36" s="732">
        <v>10391</v>
      </c>
      <c r="C36" s="796" t="s">
        <v>69</v>
      </c>
      <c r="D36" s="778" t="s">
        <v>342</v>
      </c>
      <c r="E36" s="778" t="s">
        <v>338</v>
      </c>
      <c r="F36" s="732" t="s">
        <v>1267</v>
      </c>
      <c r="G36" s="779">
        <v>2</v>
      </c>
      <c r="H36" s="826" t="s">
        <v>69</v>
      </c>
      <c r="I36" s="781" t="s">
        <v>249</v>
      </c>
      <c r="J36" s="826" t="s">
        <v>69</v>
      </c>
      <c r="K36" s="826" t="s">
        <v>69</v>
      </c>
      <c r="L36" s="796"/>
      <c r="M36" s="732"/>
      <c r="N36" s="773"/>
      <c r="O36" s="773"/>
      <c r="P36" s="773"/>
      <c r="Q36" s="773"/>
      <c r="R36" s="773"/>
    </row>
    <row r="37" spans="1:18" s="774" customFormat="1" ht="50.1" customHeight="1" x14ac:dyDescent="0.2">
      <c r="A37" s="727">
        <v>18</v>
      </c>
      <c r="B37" s="732">
        <v>10391</v>
      </c>
      <c r="C37" s="796" t="s">
        <v>69</v>
      </c>
      <c r="D37" s="778" t="s">
        <v>343</v>
      </c>
      <c r="E37" s="778" t="s">
        <v>348</v>
      </c>
      <c r="F37" s="732" t="s">
        <v>1267</v>
      </c>
      <c r="G37" s="779">
        <v>2</v>
      </c>
      <c r="H37" s="826" t="s">
        <v>69</v>
      </c>
      <c r="I37" s="781" t="s">
        <v>249</v>
      </c>
      <c r="J37" s="826" t="s">
        <v>69</v>
      </c>
      <c r="K37" s="826" t="s">
        <v>69</v>
      </c>
      <c r="L37" s="796"/>
      <c r="M37" s="732"/>
      <c r="N37" s="773"/>
      <c r="O37" s="773"/>
      <c r="P37" s="773"/>
      <c r="Q37" s="773"/>
      <c r="R37" s="773"/>
    </row>
    <row r="38" spans="1:18" s="776" customFormat="1" ht="50.1" customHeight="1" x14ac:dyDescent="0.2">
      <c r="A38" s="727">
        <v>19</v>
      </c>
      <c r="B38" s="732">
        <v>10391</v>
      </c>
      <c r="C38" s="796" t="s">
        <v>69</v>
      </c>
      <c r="D38" s="728" t="s">
        <v>344</v>
      </c>
      <c r="E38" s="778" t="s">
        <v>348</v>
      </c>
      <c r="F38" s="732" t="s">
        <v>1267</v>
      </c>
      <c r="G38" s="779">
        <v>2</v>
      </c>
      <c r="H38" s="826" t="s">
        <v>69</v>
      </c>
      <c r="I38" s="781" t="s">
        <v>249</v>
      </c>
      <c r="J38" s="826" t="s">
        <v>69</v>
      </c>
      <c r="K38" s="826" t="s">
        <v>69</v>
      </c>
      <c r="L38" s="796"/>
      <c r="M38" s="732"/>
      <c r="N38" s="775"/>
      <c r="O38" s="775"/>
      <c r="P38" s="775"/>
      <c r="Q38" s="775"/>
      <c r="R38" s="775"/>
    </row>
    <row r="39" spans="1:18" s="776" customFormat="1" ht="50.1" customHeight="1" x14ac:dyDescent="0.2">
      <c r="A39" s="727">
        <v>20</v>
      </c>
      <c r="B39" s="799">
        <v>10391</v>
      </c>
      <c r="C39" s="803" t="s">
        <v>69</v>
      </c>
      <c r="D39" s="804" t="s">
        <v>345</v>
      </c>
      <c r="E39" s="837" t="s">
        <v>348</v>
      </c>
      <c r="F39" s="799" t="s">
        <v>1267</v>
      </c>
      <c r="G39" s="817">
        <v>2</v>
      </c>
      <c r="H39" s="838" t="s">
        <v>69</v>
      </c>
      <c r="I39" s="839" t="s">
        <v>249</v>
      </c>
      <c r="J39" s="826" t="s">
        <v>69</v>
      </c>
      <c r="K39" s="826" t="s">
        <v>69</v>
      </c>
      <c r="L39" s="803"/>
      <c r="M39" s="799"/>
      <c r="N39" s="775"/>
      <c r="O39" s="775"/>
      <c r="P39" s="775"/>
      <c r="Q39" s="775"/>
      <c r="R39" s="775"/>
    </row>
    <row r="40" spans="1:18" s="774" customFormat="1" ht="50.1" customHeight="1" x14ac:dyDescent="0.2">
      <c r="A40" s="727">
        <v>21</v>
      </c>
      <c r="B40" s="732">
        <v>10391</v>
      </c>
      <c r="C40" s="796" t="s">
        <v>69</v>
      </c>
      <c r="D40" s="728" t="s">
        <v>346</v>
      </c>
      <c r="E40" s="728" t="s">
        <v>349</v>
      </c>
      <c r="F40" s="732" t="s">
        <v>1267</v>
      </c>
      <c r="G40" s="779">
        <v>2</v>
      </c>
      <c r="H40" s="826" t="s">
        <v>69</v>
      </c>
      <c r="I40" s="781" t="s">
        <v>249</v>
      </c>
      <c r="J40" s="826" t="s">
        <v>69</v>
      </c>
      <c r="K40" s="826" t="s">
        <v>69</v>
      </c>
      <c r="L40" s="796"/>
      <c r="M40" s="732"/>
      <c r="N40" s="773"/>
      <c r="O40" s="773"/>
      <c r="P40" s="773"/>
      <c r="Q40" s="773"/>
      <c r="R40" s="773"/>
    </row>
    <row r="41" spans="1:18" s="774" customFormat="1" ht="50.1" customHeight="1" x14ac:dyDescent="0.2">
      <c r="A41" s="727">
        <v>22</v>
      </c>
      <c r="B41" s="732">
        <v>10391</v>
      </c>
      <c r="C41" s="796" t="s">
        <v>69</v>
      </c>
      <c r="D41" s="728" t="s">
        <v>347</v>
      </c>
      <c r="E41" s="728" t="s">
        <v>349</v>
      </c>
      <c r="F41" s="732" t="s">
        <v>1267</v>
      </c>
      <c r="G41" s="779">
        <v>2</v>
      </c>
      <c r="H41" s="826" t="s">
        <v>69</v>
      </c>
      <c r="I41" s="781" t="s">
        <v>249</v>
      </c>
      <c r="J41" s="826" t="s">
        <v>69</v>
      </c>
      <c r="K41" s="826" t="s">
        <v>69</v>
      </c>
      <c r="L41" s="796"/>
      <c r="M41" s="732"/>
      <c r="N41" s="773"/>
      <c r="O41" s="773"/>
      <c r="P41" s="773"/>
      <c r="Q41" s="773"/>
      <c r="R41" s="773"/>
    </row>
    <row r="42" spans="1:18" s="842" customFormat="1" ht="50.1" customHeight="1" x14ac:dyDescent="0.2">
      <c r="A42" s="727">
        <v>23</v>
      </c>
      <c r="B42" s="732">
        <v>10391</v>
      </c>
      <c r="C42" s="796" t="s">
        <v>69</v>
      </c>
      <c r="D42" s="840" t="s">
        <v>478</v>
      </c>
      <c r="E42" s="840" t="s">
        <v>868</v>
      </c>
      <c r="F42" s="732" t="s">
        <v>1267</v>
      </c>
      <c r="G42" s="779">
        <v>2</v>
      </c>
      <c r="H42" s="826" t="s">
        <v>69</v>
      </c>
      <c r="I42" s="841" t="s">
        <v>249</v>
      </c>
      <c r="J42" s="826" t="s">
        <v>69</v>
      </c>
      <c r="K42" s="826" t="s">
        <v>69</v>
      </c>
      <c r="L42" s="796"/>
      <c r="M42" s="732"/>
      <c r="N42" s="773"/>
      <c r="O42" s="773"/>
      <c r="P42" s="773"/>
      <c r="Q42" s="773"/>
      <c r="R42" s="773"/>
    </row>
    <row r="43" spans="1:18" s="774" customFormat="1" ht="50.1" customHeight="1" x14ac:dyDescent="0.2">
      <c r="A43" s="727">
        <v>24</v>
      </c>
      <c r="B43" s="732">
        <v>10391</v>
      </c>
      <c r="C43" s="796" t="s">
        <v>69</v>
      </c>
      <c r="D43" s="735" t="s">
        <v>479</v>
      </c>
      <c r="E43" s="735" t="s">
        <v>868</v>
      </c>
      <c r="F43" s="732" t="s">
        <v>1267</v>
      </c>
      <c r="G43" s="779">
        <v>2</v>
      </c>
      <c r="H43" s="826" t="s">
        <v>69</v>
      </c>
      <c r="I43" s="755" t="s">
        <v>249</v>
      </c>
      <c r="J43" s="826" t="s">
        <v>69</v>
      </c>
      <c r="K43" s="826" t="s">
        <v>69</v>
      </c>
      <c r="L43" s="796"/>
      <c r="M43" s="799"/>
      <c r="N43" s="773"/>
      <c r="O43" s="773"/>
      <c r="P43" s="773"/>
      <c r="Q43" s="773"/>
      <c r="R43" s="773"/>
    </row>
    <row r="44" spans="1:18" s="774" customFormat="1" ht="50.1" customHeight="1" x14ac:dyDescent="0.2">
      <c r="A44" s="727">
        <v>25</v>
      </c>
      <c r="B44" s="732">
        <v>10391</v>
      </c>
      <c r="C44" s="796" t="s">
        <v>69</v>
      </c>
      <c r="D44" s="735" t="s">
        <v>480</v>
      </c>
      <c r="E44" s="735" t="s">
        <v>624</v>
      </c>
      <c r="F44" s="732" t="s">
        <v>1267</v>
      </c>
      <c r="G44" s="779">
        <v>2</v>
      </c>
      <c r="H44" s="826" t="s">
        <v>69</v>
      </c>
      <c r="I44" s="735" t="s">
        <v>249</v>
      </c>
      <c r="J44" s="826" t="s">
        <v>69</v>
      </c>
      <c r="K44" s="826" t="s">
        <v>69</v>
      </c>
      <c r="L44" s="796"/>
      <c r="M44" s="732"/>
      <c r="N44" s="773"/>
      <c r="O44" s="773"/>
      <c r="P44" s="773"/>
      <c r="Q44" s="773"/>
      <c r="R44" s="773"/>
    </row>
    <row r="45" spans="1:18" s="774" customFormat="1" ht="50.1" customHeight="1" x14ac:dyDescent="0.2">
      <c r="A45" s="727">
        <v>26</v>
      </c>
      <c r="B45" s="732">
        <v>10391</v>
      </c>
      <c r="C45" s="796" t="s">
        <v>69</v>
      </c>
      <c r="D45" s="735" t="s">
        <v>481</v>
      </c>
      <c r="E45" s="735" t="s">
        <v>869</v>
      </c>
      <c r="F45" s="732" t="s">
        <v>1267</v>
      </c>
      <c r="G45" s="779">
        <v>2</v>
      </c>
      <c r="H45" s="826" t="s">
        <v>69</v>
      </c>
      <c r="I45" s="735" t="s">
        <v>249</v>
      </c>
      <c r="J45" s="826" t="s">
        <v>69</v>
      </c>
      <c r="K45" s="826" t="s">
        <v>69</v>
      </c>
      <c r="L45" s="796"/>
      <c r="M45" s="732"/>
      <c r="N45" s="773"/>
      <c r="O45" s="773"/>
      <c r="P45" s="773"/>
      <c r="Q45" s="773"/>
      <c r="R45" s="773"/>
    </row>
    <row r="46" spans="1:18" s="774" customFormat="1" ht="50.1" customHeight="1" x14ac:dyDescent="0.2">
      <c r="A46" s="727">
        <v>27</v>
      </c>
      <c r="B46" s="732">
        <v>10391</v>
      </c>
      <c r="C46" s="796" t="s">
        <v>69</v>
      </c>
      <c r="D46" s="735" t="s">
        <v>482</v>
      </c>
      <c r="E46" s="735" t="s">
        <v>1042</v>
      </c>
      <c r="F46" s="732" t="s">
        <v>1267</v>
      </c>
      <c r="G46" s="779">
        <v>2</v>
      </c>
      <c r="H46" s="826" t="s">
        <v>69</v>
      </c>
      <c r="I46" s="735" t="s">
        <v>249</v>
      </c>
      <c r="J46" s="826" t="s">
        <v>69</v>
      </c>
      <c r="K46" s="826" t="s">
        <v>69</v>
      </c>
      <c r="L46" s="796"/>
      <c r="M46" s="732"/>
      <c r="N46" s="773"/>
      <c r="O46" s="773"/>
      <c r="P46" s="773"/>
      <c r="Q46" s="773"/>
      <c r="R46" s="773"/>
    </row>
    <row r="47" spans="1:18" s="774" customFormat="1" ht="50.1" customHeight="1" x14ac:dyDescent="0.2">
      <c r="A47" s="727">
        <v>28</v>
      </c>
      <c r="B47" s="732">
        <v>10391</v>
      </c>
      <c r="C47" s="796" t="s">
        <v>69</v>
      </c>
      <c r="D47" s="735" t="s">
        <v>483</v>
      </c>
      <c r="E47" s="735" t="s">
        <v>1042</v>
      </c>
      <c r="F47" s="732" t="s">
        <v>1267</v>
      </c>
      <c r="G47" s="779">
        <v>2</v>
      </c>
      <c r="H47" s="826" t="s">
        <v>69</v>
      </c>
      <c r="I47" s="735" t="s">
        <v>249</v>
      </c>
      <c r="J47" s="826" t="s">
        <v>69</v>
      </c>
      <c r="K47" s="826" t="s">
        <v>69</v>
      </c>
      <c r="L47" s="796"/>
      <c r="M47" s="732"/>
      <c r="N47" s="773"/>
      <c r="O47" s="773"/>
      <c r="P47" s="773"/>
      <c r="Q47" s="773"/>
      <c r="R47" s="773"/>
    </row>
    <row r="48" spans="1:18" s="774" customFormat="1" ht="50.1" customHeight="1" x14ac:dyDescent="0.2">
      <c r="A48" s="727">
        <v>29</v>
      </c>
      <c r="B48" s="732">
        <v>10391</v>
      </c>
      <c r="C48" s="796" t="s">
        <v>69</v>
      </c>
      <c r="D48" s="735" t="s">
        <v>484</v>
      </c>
      <c r="E48" s="735" t="s">
        <v>1042</v>
      </c>
      <c r="F48" s="732" t="s">
        <v>1267</v>
      </c>
      <c r="G48" s="779">
        <v>2</v>
      </c>
      <c r="H48" s="826" t="s">
        <v>69</v>
      </c>
      <c r="I48" s="735" t="s">
        <v>249</v>
      </c>
      <c r="J48" s="826" t="s">
        <v>69</v>
      </c>
      <c r="K48" s="826" t="s">
        <v>69</v>
      </c>
      <c r="L48" s="796"/>
      <c r="M48" s="732"/>
      <c r="N48" s="773"/>
      <c r="O48" s="773"/>
      <c r="P48" s="773"/>
      <c r="Q48" s="773"/>
      <c r="R48" s="773"/>
    </row>
    <row r="49" spans="1:18" s="774" customFormat="1" ht="50.1" customHeight="1" x14ac:dyDescent="0.2">
      <c r="A49" s="727">
        <v>30</v>
      </c>
      <c r="B49" s="732">
        <v>10391</v>
      </c>
      <c r="C49" s="796" t="s">
        <v>69</v>
      </c>
      <c r="D49" s="735" t="s">
        <v>485</v>
      </c>
      <c r="E49" s="735" t="s">
        <v>1042</v>
      </c>
      <c r="F49" s="732" t="s">
        <v>1267</v>
      </c>
      <c r="G49" s="779">
        <v>2</v>
      </c>
      <c r="H49" s="826" t="s">
        <v>69</v>
      </c>
      <c r="I49" s="735" t="s">
        <v>249</v>
      </c>
      <c r="J49" s="826" t="s">
        <v>69</v>
      </c>
      <c r="K49" s="826" t="s">
        <v>69</v>
      </c>
      <c r="L49" s="796"/>
      <c r="M49" s="732"/>
      <c r="N49" s="773"/>
      <c r="O49" s="773"/>
      <c r="P49" s="773"/>
      <c r="Q49" s="773"/>
      <c r="R49" s="773"/>
    </row>
    <row r="50" spans="1:18" s="774" customFormat="1" ht="50.1" customHeight="1" x14ac:dyDescent="0.2">
      <c r="A50" s="727">
        <v>31</v>
      </c>
      <c r="B50" s="732">
        <v>10391</v>
      </c>
      <c r="C50" s="796" t="s">
        <v>69</v>
      </c>
      <c r="D50" s="728" t="s">
        <v>486</v>
      </c>
      <c r="E50" s="728" t="s">
        <v>477</v>
      </c>
      <c r="F50" s="732" t="s">
        <v>1267</v>
      </c>
      <c r="G50" s="779">
        <v>3</v>
      </c>
      <c r="H50" s="826" t="s">
        <v>69</v>
      </c>
      <c r="I50" s="735" t="s">
        <v>249</v>
      </c>
      <c r="J50" s="736"/>
      <c r="K50" s="732"/>
      <c r="L50" s="796"/>
      <c r="M50" s="732"/>
      <c r="N50" s="773"/>
      <c r="O50" s="773"/>
      <c r="P50" s="773"/>
      <c r="Q50" s="773"/>
      <c r="R50" s="773"/>
    </row>
    <row r="51" spans="1:18" s="774" customFormat="1" ht="20.100000000000001" customHeight="1" x14ac:dyDescent="0.2">
      <c r="A51" s="727"/>
      <c r="B51" s="732"/>
      <c r="C51" s="796"/>
      <c r="D51" s="728"/>
      <c r="E51" s="728"/>
      <c r="F51" s="732"/>
      <c r="G51" s="779"/>
      <c r="H51" s="826"/>
      <c r="I51" s="755"/>
      <c r="J51" s="736"/>
      <c r="K51" s="732"/>
      <c r="L51" s="796"/>
      <c r="M51" s="732"/>
      <c r="N51" s="773"/>
      <c r="O51" s="773"/>
      <c r="P51" s="773"/>
      <c r="Q51" s="773"/>
      <c r="R51" s="773"/>
    </row>
    <row r="52" spans="1:18" s="776" customFormat="1" ht="50.1" customHeight="1" x14ac:dyDescent="0.2">
      <c r="A52" s="743"/>
      <c r="B52" s="744">
        <v>10392</v>
      </c>
      <c r="C52" s="710" t="s">
        <v>1050</v>
      </c>
      <c r="D52" s="782"/>
      <c r="E52" s="782"/>
      <c r="F52" s="744"/>
      <c r="G52" s="783">
        <f>SUM(G53:G60)</f>
        <v>19</v>
      </c>
      <c r="H52" s="783">
        <f>SUM(H53:H60)</f>
        <v>0</v>
      </c>
      <c r="I52" s="785"/>
      <c r="J52" s="843"/>
      <c r="K52" s="784"/>
      <c r="L52" s="783"/>
      <c r="M52" s="744"/>
      <c r="N52" s="775"/>
      <c r="O52" s="775"/>
      <c r="P52" s="775"/>
      <c r="Q52" s="775"/>
      <c r="R52" s="775"/>
    </row>
    <row r="53" spans="1:18" s="776" customFormat="1" ht="50.1" customHeight="1" x14ac:dyDescent="0.2">
      <c r="A53" s="727">
        <v>1</v>
      </c>
      <c r="B53" s="732">
        <v>10392</v>
      </c>
      <c r="C53" s="796" t="s">
        <v>69</v>
      </c>
      <c r="D53" s="778" t="s">
        <v>274</v>
      </c>
      <c r="E53" s="778" t="s">
        <v>283</v>
      </c>
      <c r="F53" s="732" t="s">
        <v>1267</v>
      </c>
      <c r="G53" s="779">
        <v>2</v>
      </c>
      <c r="H53" s="826" t="s">
        <v>69</v>
      </c>
      <c r="I53" s="781" t="s">
        <v>269</v>
      </c>
      <c r="J53" s="826" t="s">
        <v>69</v>
      </c>
      <c r="K53" s="826" t="s">
        <v>69</v>
      </c>
      <c r="L53" s="796"/>
      <c r="M53" s="732"/>
      <c r="N53" s="775"/>
      <c r="O53" s="775"/>
      <c r="P53" s="775"/>
      <c r="Q53" s="775"/>
      <c r="R53" s="775"/>
    </row>
    <row r="54" spans="1:18" s="776" customFormat="1" ht="50.1" customHeight="1" x14ac:dyDescent="0.2">
      <c r="A54" s="727">
        <v>2</v>
      </c>
      <c r="B54" s="732">
        <v>10392</v>
      </c>
      <c r="C54" s="796" t="s">
        <v>69</v>
      </c>
      <c r="D54" s="778" t="s">
        <v>281</v>
      </c>
      <c r="E54" s="778" t="s">
        <v>283</v>
      </c>
      <c r="F54" s="732" t="s">
        <v>1267</v>
      </c>
      <c r="G54" s="779">
        <v>2</v>
      </c>
      <c r="H54" s="826" t="s">
        <v>69</v>
      </c>
      <c r="I54" s="781" t="s">
        <v>269</v>
      </c>
      <c r="J54" s="826" t="s">
        <v>69</v>
      </c>
      <c r="K54" s="826" t="s">
        <v>69</v>
      </c>
      <c r="L54" s="796"/>
      <c r="M54" s="732"/>
      <c r="N54" s="775"/>
      <c r="O54" s="775"/>
      <c r="P54" s="775"/>
      <c r="Q54" s="775"/>
      <c r="R54" s="775"/>
    </row>
    <row r="55" spans="1:18" s="776" customFormat="1" ht="50.1" customHeight="1" x14ac:dyDescent="0.2">
      <c r="A55" s="727">
        <v>3</v>
      </c>
      <c r="B55" s="732">
        <v>10392</v>
      </c>
      <c r="C55" s="796" t="s">
        <v>69</v>
      </c>
      <c r="D55" s="778" t="s">
        <v>282</v>
      </c>
      <c r="E55" s="778" t="s">
        <v>283</v>
      </c>
      <c r="F55" s="732" t="s">
        <v>1267</v>
      </c>
      <c r="G55" s="779">
        <v>2</v>
      </c>
      <c r="H55" s="826" t="s">
        <v>69</v>
      </c>
      <c r="I55" s="781" t="s">
        <v>269</v>
      </c>
      <c r="J55" s="826" t="s">
        <v>69</v>
      </c>
      <c r="K55" s="826" t="s">
        <v>69</v>
      </c>
      <c r="L55" s="796"/>
      <c r="M55" s="732"/>
      <c r="N55" s="775"/>
      <c r="O55" s="775"/>
      <c r="P55" s="775"/>
      <c r="Q55" s="775"/>
      <c r="R55" s="775"/>
    </row>
    <row r="56" spans="1:18" s="776" customFormat="1" ht="50.1" customHeight="1" x14ac:dyDescent="0.2">
      <c r="A56" s="727">
        <v>4</v>
      </c>
      <c r="B56" s="732">
        <v>10392</v>
      </c>
      <c r="C56" s="796" t="s">
        <v>69</v>
      </c>
      <c r="D56" s="735" t="s">
        <v>487</v>
      </c>
      <c r="E56" s="735" t="s">
        <v>624</v>
      </c>
      <c r="F56" s="732" t="s">
        <v>1267</v>
      </c>
      <c r="G56" s="732">
        <v>3</v>
      </c>
      <c r="H56" s="826" t="s">
        <v>69</v>
      </c>
      <c r="I56" s="735" t="s">
        <v>269</v>
      </c>
      <c r="J56" s="736"/>
      <c r="K56" s="727"/>
      <c r="L56" s="844"/>
      <c r="M56" s="732"/>
      <c r="N56" s="775"/>
      <c r="O56" s="775"/>
      <c r="P56" s="775"/>
      <c r="Q56" s="775"/>
      <c r="R56" s="775"/>
    </row>
    <row r="57" spans="1:18" s="776" customFormat="1" ht="50.1" customHeight="1" x14ac:dyDescent="0.2">
      <c r="A57" s="727">
        <v>5</v>
      </c>
      <c r="B57" s="732">
        <v>10392</v>
      </c>
      <c r="C57" s="796" t="s">
        <v>69</v>
      </c>
      <c r="D57" s="735" t="s">
        <v>488</v>
      </c>
      <c r="E57" s="735" t="s">
        <v>869</v>
      </c>
      <c r="F57" s="732" t="s">
        <v>1267</v>
      </c>
      <c r="G57" s="732">
        <v>4</v>
      </c>
      <c r="H57" s="826" t="s">
        <v>69</v>
      </c>
      <c r="I57" s="735" t="s">
        <v>269</v>
      </c>
      <c r="J57" s="736"/>
      <c r="K57" s="727"/>
      <c r="L57" s="844"/>
      <c r="M57" s="732"/>
      <c r="N57" s="775"/>
      <c r="O57" s="775"/>
      <c r="P57" s="775"/>
      <c r="Q57" s="775"/>
      <c r="R57" s="775"/>
    </row>
    <row r="58" spans="1:18" s="776" customFormat="1" ht="50.1" customHeight="1" x14ac:dyDescent="0.2">
      <c r="A58" s="727">
        <v>6</v>
      </c>
      <c r="B58" s="732">
        <v>10392</v>
      </c>
      <c r="C58" s="796" t="s">
        <v>69</v>
      </c>
      <c r="D58" s="735" t="s">
        <v>481</v>
      </c>
      <c r="E58" s="735" t="s">
        <v>869</v>
      </c>
      <c r="F58" s="732" t="s">
        <v>1267</v>
      </c>
      <c r="G58" s="732">
        <v>2</v>
      </c>
      <c r="H58" s="826" t="s">
        <v>69</v>
      </c>
      <c r="I58" s="735" t="s">
        <v>269</v>
      </c>
      <c r="J58" s="736"/>
      <c r="K58" s="727"/>
      <c r="L58" s="844"/>
      <c r="M58" s="732"/>
      <c r="N58" s="775"/>
      <c r="O58" s="775"/>
      <c r="P58" s="775"/>
      <c r="Q58" s="775"/>
      <c r="R58" s="775"/>
    </row>
    <row r="59" spans="1:18" s="776" customFormat="1" ht="50.1" customHeight="1" x14ac:dyDescent="0.2">
      <c r="A59" s="727">
        <v>7</v>
      </c>
      <c r="B59" s="732">
        <v>10392</v>
      </c>
      <c r="C59" s="796" t="s">
        <v>69</v>
      </c>
      <c r="D59" s="735" t="s">
        <v>490</v>
      </c>
      <c r="E59" s="735" t="s">
        <v>1248</v>
      </c>
      <c r="F59" s="732" t="s">
        <v>1267</v>
      </c>
      <c r="G59" s="732">
        <v>2</v>
      </c>
      <c r="H59" s="826" t="s">
        <v>69</v>
      </c>
      <c r="I59" s="735" t="s">
        <v>269</v>
      </c>
      <c r="J59" s="736"/>
      <c r="K59" s="727"/>
      <c r="L59" s="844"/>
      <c r="M59" s="732"/>
      <c r="N59" s="775"/>
      <c r="O59" s="775"/>
      <c r="P59" s="775"/>
      <c r="Q59" s="775"/>
      <c r="R59" s="775"/>
    </row>
    <row r="60" spans="1:18" s="776" customFormat="1" ht="50.1" customHeight="1" x14ac:dyDescent="0.2">
      <c r="A60" s="727">
        <v>8</v>
      </c>
      <c r="B60" s="732">
        <v>10392</v>
      </c>
      <c r="C60" s="796" t="s">
        <v>69</v>
      </c>
      <c r="D60" s="735" t="s">
        <v>491</v>
      </c>
      <c r="E60" s="735" t="s">
        <v>1248</v>
      </c>
      <c r="F60" s="732" t="s">
        <v>1267</v>
      </c>
      <c r="G60" s="732">
        <v>2</v>
      </c>
      <c r="H60" s="826" t="s">
        <v>69</v>
      </c>
      <c r="I60" s="735" t="s">
        <v>269</v>
      </c>
      <c r="J60" s="736"/>
      <c r="K60" s="727"/>
      <c r="L60" s="844"/>
      <c r="M60" s="732"/>
      <c r="N60" s="775"/>
      <c r="O60" s="775"/>
      <c r="P60" s="775"/>
      <c r="Q60" s="775"/>
      <c r="R60" s="775"/>
    </row>
    <row r="61" spans="1:18" s="776" customFormat="1" ht="20.100000000000001" customHeight="1" x14ac:dyDescent="0.2">
      <c r="A61" s="727"/>
      <c r="B61" s="732"/>
      <c r="C61" s="796"/>
      <c r="D61" s="735"/>
      <c r="E61" s="735"/>
      <c r="F61" s="732"/>
      <c r="G61" s="732"/>
      <c r="H61" s="826"/>
      <c r="I61" s="735"/>
      <c r="J61" s="736"/>
      <c r="K61" s="727"/>
      <c r="L61" s="844"/>
      <c r="M61" s="732"/>
      <c r="N61" s="775"/>
      <c r="O61" s="775"/>
      <c r="P61" s="775"/>
      <c r="Q61" s="775"/>
      <c r="R61" s="775"/>
    </row>
    <row r="62" spans="1:18" s="776" customFormat="1" ht="50.1" customHeight="1" x14ac:dyDescent="0.2">
      <c r="A62" s="743"/>
      <c r="B62" s="744">
        <v>10422</v>
      </c>
      <c r="C62" s="710" t="s">
        <v>1053</v>
      </c>
      <c r="D62" s="782"/>
      <c r="E62" s="782"/>
      <c r="F62" s="744"/>
      <c r="G62" s="783">
        <f>G63</f>
        <v>0</v>
      </c>
      <c r="H62" s="783">
        <f>H63</f>
        <v>0</v>
      </c>
      <c r="I62" s="785"/>
      <c r="J62" s="784"/>
      <c r="K62" s="783"/>
      <c r="L62" s="783"/>
      <c r="M62" s="744"/>
      <c r="N62" s="775"/>
      <c r="O62" s="775"/>
      <c r="P62" s="775"/>
      <c r="Q62" s="775"/>
      <c r="R62" s="775"/>
    </row>
    <row r="63" spans="1:18" s="776" customFormat="1" ht="50.1" customHeight="1" x14ac:dyDescent="0.2">
      <c r="A63" s="752">
        <v>1</v>
      </c>
      <c r="B63" s="832"/>
      <c r="C63" s="796" t="s">
        <v>69</v>
      </c>
      <c r="D63" s="735" t="s">
        <v>502</v>
      </c>
      <c r="E63" s="735" t="s">
        <v>624</v>
      </c>
      <c r="F63" s="728"/>
      <c r="G63" s="732"/>
      <c r="H63" s="736"/>
      <c r="I63" s="760" t="s">
        <v>607</v>
      </c>
      <c r="J63" s="826"/>
      <c r="K63" s="761"/>
      <c r="L63" s="779"/>
      <c r="M63" s="845"/>
      <c r="N63" s="775"/>
      <c r="O63" s="775"/>
      <c r="P63" s="775"/>
      <c r="Q63" s="775"/>
      <c r="R63" s="775"/>
    </row>
    <row r="64" spans="1:18" s="776" customFormat="1" ht="20.100000000000001" customHeight="1" x14ac:dyDescent="0.2">
      <c r="A64" s="752"/>
      <c r="B64" s="832"/>
      <c r="C64" s="846"/>
      <c r="D64" s="753"/>
      <c r="E64" s="753"/>
      <c r="F64" s="750"/>
      <c r="G64" s="751"/>
      <c r="H64" s="754"/>
      <c r="I64" s="755"/>
      <c r="J64" s="847"/>
      <c r="K64" s="756"/>
      <c r="L64" s="848"/>
      <c r="M64" s="845"/>
      <c r="N64" s="775"/>
      <c r="O64" s="775"/>
      <c r="P64" s="775"/>
      <c r="Q64" s="775"/>
      <c r="R64" s="775"/>
    </row>
    <row r="65" spans="1:18" s="776" customFormat="1" ht="50.1" customHeight="1" x14ac:dyDescent="0.2">
      <c r="A65" s="727"/>
      <c r="B65" s="744">
        <v>10621</v>
      </c>
      <c r="C65" s="710" t="s">
        <v>1056</v>
      </c>
      <c r="D65" s="777"/>
      <c r="E65" s="778"/>
      <c r="F65" s="732"/>
      <c r="G65" s="789">
        <f>SUM(G66:G68)</f>
        <v>6</v>
      </c>
      <c r="H65" s="784">
        <f>SUM(H66:H68)</f>
        <v>14000</v>
      </c>
      <c r="I65" s="781"/>
      <c r="J65" s="826"/>
      <c r="K65" s="779"/>
      <c r="L65" s="779"/>
      <c r="M65" s="728"/>
      <c r="N65" s="775"/>
      <c r="O65" s="775"/>
      <c r="P65" s="775"/>
      <c r="Q65" s="775"/>
      <c r="R65" s="775"/>
    </row>
    <row r="66" spans="1:18" s="776" customFormat="1" ht="50.1" customHeight="1" x14ac:dyDescent="0.2">
      <c r="A66" s="727">
        <v>1</v>
      </c>
      <c r="B66" s="732">
        <v>10621</v>
      </c>
      <c r="C66" s="796" t="s">
        <v>69</v>
      </c>
      <c r="D66" s="778" t="s">
        <v>1039</v>
      </c>
      <c r="E66" s="778" t="s">
        <v>624</v>
      </c>
      <c r="F66" s="732" t="s">
        <v>1267</v>
      </c>
      <c r="G66" s="816">
        <v>2</v>
      </c>
      <c r="H66" s="826">
        <v>5000</v>
      </c>
      <c r="I66" s="781" t="s">
        <v>1038</v>
      </c>
      <c r="J66" s="826"/>
      <c r="K66" s="786"/>
      <c r="L66" s="779"/>
      <c r="M66" s="728"/>
      <c r="N66" s="775"/>
      <c r="O66" s="775"/>
      <c r="P66" s="775"/>
      <c r="Q66" s="775"/>
      <c r="R66" s="775"/>
    </row>
    <row r="67" spans="1:18" s="776" customFormat="1" ht="50.1" customHeight="1" x14ac:dyDescent="0.2">
      <c r="A67" s="727">
        <v>2</v>
      </c>
      <c r="B67" s="732">
        <v>10622</v>
      </c>
      <c r="C67" s="796" t="s">
        <v>69</v>
      </c>
      <c r="D67" s="777" t="s">
        <v>1040</v>
      </c>
      <c r="E67" s="778" t="s">
        <v>1042</v>
      </c>
      <c r="F67" s="732" t="s">
        <v>1267</v>
      </c>
      <c r="G67" s="816">
        <v>2</v>
      </c>
      <c r="H67" s="826">
        <v>4000</v>
      </c>
      <c r="I67" s="781" t="s">
        <v>1038</v>
      </c>
      <c r="J67" s="780"/>
      <c r="K67" s="779"/>
      <c r="L67" s="779"/>
      <c r="M67" s="728"/>
      <c r="N67" s="775"/>
      <c r="O67" s="775"/>
      <c r="P67" s="775"/>
      <c r="Q67" s="775"/>
      <c r="R67" s="775"/>
    </row>
    <row r="68" spans="1:18" s="776" customFormat="1" ht="50.1" customHeight="1" x14ac:dyDescent="0.2">
      <c r="A68" s="727">
        <v>3</v>
      </c>
      <c r="B68" s="732">
        <v>10623</v>
      </c>
      <c r="C68" s="796" t="s">
        <v>69</v>
      </c>
      <c r="D68" s="777" t="s">
        <v>1041</v>
      </c>
      <c r="E68" s="778" t="s">
        <v>1042</v>
      </c>
      <c r="F68" s="732" t="s">
        <v>1267</v>
      </c>
      <c r="G68" s="816">
        <v>2</v>
      </c>
      <c r="H68" s="826">
        <v>5000</v>
      </c>
      <c r="I68" s="781" t="s">
        <v>1038</v>
      </c>
      <c r="J68" s="780"/>
      <c r="K68" s="779"/>
      <c r="L68" s="779"/>
      <c r="M68" s="728"/>
      <c r="N68" s="775"/>
      <c r="O68" s="775"/>
      <c r="P68" s="775"/>
      <c r="Q68" s="775"/>
      <c r="R68" s="775"/>
    </row>
    <row r="69" spans="1:18" s="776" customFormat="1" ht="20.100000000000001" customHeight="1" x14ac:dyDescent="0.2">
      <c r="A69" s="727"/>
      <c r="B69" s="732"/>
      <c r="C69" s="728"/>
      <c r="D69" s="777"/>
      <c r="E69" s="778"/>
      <c r="F69" s="732"/>
      <c r="G69" s="779"/>
      <c r="H69" s="780"/>
      <c r="I69" s="781"/>
      <c r="J69" s="780"/>
      <c r="K69" s="779"/>
      <c r="L69" s="779"/>
      <c r="M69" s="728"/>
      <c r="N69" s="775"/>
      <c r="O69" s="775"/>
      <c r="P69" s="775"/>
      <c r="Q69" s="775"/>
      <c r="R69" s="775"/>
    </row>
    <row r="70" spans="1:18" s="776" customFormat="1" ht="50.1" customHeight="1" x14ac:dyDescent="0.2">
      <c r="A70" s="727"/>
      <c r="B70" s="744">
        <v>10710</v>
      </c>
      <c r="C70" s="745" t="s">
        <v>1098</v>
      </c>
      <c r="D70" s="777"/>
      <c r="E70" s="778"/>
      <c r="F70" s="732"/>
      <c r="G70" s="783">
        <f>SUM(G71:G80)</f>
        <v>94</v>
      </c>
      <c r="H70" s="784">
        <f>SUM(H71:H80)</f>
        <v>240000</v>
      </c>
      <c r="I70" s="781"/>
      <c r="J70" s="849"/>
      <c r="K70" s="779"/>
      <c r="L70" s="779"/>
      <c r="M70" s="728"/>
      <c r="N70" s="775"/>
      <c r="O70" s="775"/>
      <c r="P70" s="775"/>
      <c r="Q70" s="775"/>
      <c r="R70" s="775"/>
    </row>
    <row r="71" spans="1:18" s="776" customFormat="1" ht="50.1" customHeight="1" x14ac:dyDescent="0.2">
      <c r="A71" s="727">
        <v>1</v>
      </c>
      <c r="B71" s="732">
        <v>10710</v>
      </c>
      <c r="C71" s="796" t="s">
        <v>69</v>
      </c>
      <c r="D71" s="730" t="s">
        <v>1102</v>
      </c>
      <c r="E71" s="730" t="s">
        <v>1103</v>
      </c>
      <c r="F71" s="732" t="s">
        <v>1267</v>
      </c>
      <c r="G71" s="732">
        <v>30</v>
      </c>
      <c r="H71" s="850">
        <v>80000</v>
      </c>
      <c r="I71" s="730" t="s">
        <v>1104</v>
      </c>
      <c r="J71" s="849"/>
      <c r="K71" s="779"/>
      <c r="L71" s="779"/>
      <c r="M71" s="728"/>
      <c r="N71" s="775"/>
      <c r="O71" s="775"/>
      <c r="P71" s="775"/>
      <c r="Q71" s="775"/>
      <c r="R71" s="775"/>
    </row>
    <row r="72" spans="1:18" s="776" customFormat="1" ht="50.1" customHeight="1" x14ac:dyDescent="0.2">
      <c r="A72" s="727"/>
      <c r="B72" s="732"/>
      <c r="C72" s="730"/>
      <c r="D72" s="730"/>
      <c r="E72" s="730" t="s">
        <v>816</v>
      </c>
      <c r="F72" s="732"/>
      <c r="G72" s="732"/>
      <c r="H72" s="736"/>
      <c r="I72" s="851" t="s">
        <v>1163</v>
      </c>
      <c r="J72" s="849"/>
      <c r="K72" s="779"/>
      <c r="L72" s="779"/>
      <c r="M72" s="728"/>
      <c r="N72" s="775"/>
      <c r="O72" s="775"/>
      <c r="P72" s="775"/>
      <c r="Q72" s="775"/>
      <c r="R72" s="775"/>
    </row>
    <row r="73" spans="1:18" s="776" customFormat="1" ht="50.1" customHeight="1" x14ac:dyDescent="0.2">
      <c r="A73" s="727"/>
      <c r="B73" s="732"/>
      <c r="C73" s="730"/>
      <c r="D73" s="730"/>
      <c r="E73" s="730"/>
      <c r="F73" s="732"/>
      <c r="G73" s="732"/>
      <c r="H73" s="736"/>
      <c r="I73" s="730" t="s">
        <v>1164</v>
      </c>
      <c r="J73" s="849"/>
      <c r="K73" s="779"/>
      <c r="L73" s="779"/>
      <c r="M73" s="728"/>
      <c r="N73" s="775"/>
      <c r="O73" s="775"/>
      <c r="P73" s="775"/>
      <c r="Q73" s="775"/>
      <c r="R73" s="775"/>
    </row>
    <row r="74" spans="1:18" s="776" customFormat="1" ht="50.1" customHeight="1" x14ac:dyDescent="0.2">
      <c r="A74" s="727">
        <v>2</v>
      </c>
      <c r="B74" s="732">
        <v>10710</v>
      </c>
      <c r="C74" s="796" t="s">
        <v>69</v>
      </c>
      <c r="D74" s="730" t="s">
        <v>1206</v>
      </c>
      <c r="E74" s="730" t="s">
        <v>887</v>
      </c>
      <c r="F74" s="732" t="s">
        <v>1267</v>
      </c>
      <c r="G74" s="732">
        <v>2</v>
      </c>
      <c r="H74" s="826" t="s">
        <v>69</v>
      </c>
      <c r="I74" s="790" t="s">
        <v>1204</v>
      </c>
      <c r="J74" s="849"/>
      <c r="K74" s="779"/>
      <c r="L74" s="779"/>
      <c r="M74" s="728"/>
      <c r="N74" s="775"/>
      <c r="O74" s="775"/>
      <c r="P74" s="775"/>
      <c r="Q74" s="775"/>
      <c r="R74" s="775"/>
    </row>
    <row r="75" spans="1:18" s="776" customFormat="1" ht="50.1" customHeight="1" x14ac:dyDescent="0.2">
      <c r="A75" s="727"/>
      <c r="B75" s="732"/>
      <c r="C75" s="730"/>
      <c r="D75" s="730"/>
      <c r="E75" s="730"/>
      <c r="F75" s="732"/>
      <c r="G75" s="732"/>
      <c r="H75" s="736"/>
      <c r="I75" s="790" t="s">
        <v>1205</v>
      </c>
      <c r="J75" s="849"/>
      <c r="K75" s="779"/>
      <c r="L75" s="779"/>
      <c r="M75" s="728"/>
      <c r="N75" s="775"/>
      <c r="O75" s="775"/>
      <c r="P75" s="775"/>
      <c r="Q75" s="775"/>
      <c r="R75" s="775"/>
    </row>
    <row r="76" spans="1:18" s="776" customFormat="1" ht="50.1" customHeight="1" x14ac:dyDescent="0.2">
      <c r="A76" s="727">
        <v>3</v>
      </c>
      <c r="B76" s="732">
        <v>10710</v>
      </c>
      <c r="C76" s="796" t="s">
        <v>69</v>
      </c>
      <c r="D76" s="730" t="s">
        <v>1208</v>
      </c>
      <c r="E76" s="730" t="s">
        <v>887</v>
      </c>
      <c r="F76" s="732" t="s">
        <v>1267</v>
      </c>
      <c r="G76" s="732">
        <v>2</v>
      </c>
      <c r="H76" s="826" t="s">
        <v>69</v>
      </c>
      <c r="I76" s="790" t="s">
        <v>1207</v>
      </c>
      <c r="J76" s="849"/>
      <c r="K76" s="779"/>
      <c r="L76" s="779"/>
      <c r="M76" s="728"/>
      <c r="N76" s="775"/>
      <c r="O76" s="775"/>
      <c r="P76" s="775"/>
      <c r="Q76" s="775"/>
      <c r="R76" s="775"/>
    </row>
    <row r="77" spans="1:18" s="776" customFormat="1" ht="20.100000000000001" customHeight="1" x14ac:dyDescent="0.2">
      <c r="A77" s="727"/>
      <c r="B77" s="732"/>
      <c r="C77" s="730"/>
      <c r="D77" s="730"/>
      <c r="E77" s="730"/>
      <c r="F77" s="732"/>
      <c r="G77" s="732"/>
      <c r="H77" s="736"/>
      <c r="I77" s="730"/>
      <c r="J77" s="849"/>
      <c r="K77" s="779"/>
      <c r="L77" s="779"/>
      <c r="M77" s="728"/>
      <c r="N77" s="775"/>
      <c r="O77" s="775"/>
      <c r="P77" s="775"/>
      <c r="Q77" s="775"/>
      <c r="R77" s="775"/>
    </row>
    <row r="78" spans="1:18" s="776" customFormat="1" ht="50.1" customHeight="1" x14ac:dyDescent="0.2">
      <c r="A78" s="727"/>
      <c r="B78" s="744">
        <v>10723</v>
      </c>
      <c r="C78" s="770" t="s">
        <v>1161</v>
      </c>
      <c r="D78" s="777"/>
      <c r="E78" s="778"/>
      <c r="F78" s="732"/>
      <c r="G78" s="783">
        <f>SUM(G79:G81)</f>
        <v>30</v>
      </c>
      <c r="H78" s="784">
        <f>SUM(H79:H81)</f>
        <v>80000</v>
      </c>
      <c r="I78" s="790"/>
      <c r="J78" s="849"/>
      <c r="K78" s="779"/>
      <c r="L78" s="779"/>
      <c r="M78" s="728"/>
      <c r="N78" s="775"/>
      <c r="O78" s="775"/>
      <c r="P78" s="775"/>
      <c r="Q78" s="775"/>
      <c r="R78" s="775"/>
    </row>
    <row r="79" spans="1:18" s="776" customFormat="1" ht="50.1" customHeight="1" x14ac:dyDescent="0.2">
      <c r="A79" s="727">
        <v>1</v>
      </c>
      <c r="B79" s="732">
        <v>10723</v>
      </c>
      <c r="C79" s="796" t="s">
        <v>69</v>
      </c>
      <c r="D79" s="730" t="s">
        <v>1102</v>
      </c>
      <c r="E79" s="730" t="s">
        <v>1103</v>
      </c>
      <c r="F79" s="732" t="s">
        <v>1267</v>
      </c>
      <c r="G79" s="732">
        <v>30</v>
      </c>
      <c r="H79" s="850">
        <v>80000</v>
      </c>
      <c r="I79" s="730" t="s">
        <v>1162</v>
      </c>
      <c r="J79" s="849"/>
      <c r="K79" s="779"/>
      <c r="L79" s="779"/>
      <c r="M79" s="728"/>
      <c r="N79" s="775"/>
      <c r="O79" s="775"/>
      <c r="P79" s="775"/>
      <c r="Q79" s="775"/>
      <c r="R79" s="775"/>
    </row>
    <row r="80" spans="1:18" s="776" customFormat="1" ht="50.1" customHeight="1" x14ac:dyDescent="0.2">
      <c r="A80" s="727"/>
      <c r="B80" s="732"/>
      <c r="C80" s="730"/>
      <c r="D80" s="730"/>
      <c r="E80" s="730" t="s">
        <v>816</v>
      </c>
      <c r="F80" s="732"/>
      <c r="G80" s="732"/>
      <c r="H80" s="736"/>
      <c r="I80" s="730"/>
      <c r="J80" s="849"/>
      <c r="K80" s="779"/>
      <c r="L80" s="779"/>
      <c r="M80" s="728"/>
      <c r="N80" s="775"/>
      <c r="O80" s="775"/>
      <c r="P80" s="775"/>
      <c r="Q80" s="775"/>
      <c r="R80" s="775"/>
    </row>
    <row r="81" spans="1:18" s="776" customFormat="1" ht="20.100000000000001" customHeight="1" x14ac:dyDescent="0.2">
      <c r="A81" s="727"/>
      <c r="B81" s="732"/>
      <c r="C81" s="730"/>
      <c r="D81" s="730"/>
      <c r="E81" s="730"/>
      <c r="F81" s="732"/>
      <c r="G81" s="732"/>
      <c r="H81" s="736"/>
      <c r="I81" s="730"/>
      <c r="J81" s="849"/>
      <c r="K81" s="779"/>
      <c r="L81" s="779"/>
      <c r="M81" s="728"/>
      <c r="N81" s="775"/>
      <c r="O81" s="775"/>
      <c r="P81" s="775"/>
      <c r="Q81" s="775"/>
      <c r="R81" s="775"/>
    </row>
    <row r="82" spans="1:18" s="776" customFormat="1" ht="50.1" customHeight="1" x14ac:dyDescent="0.2">
      <c r="A82" s="743"/>
      <c r="B82" s="744">
        <v>10761</v>
      </c>
      <c r="C82" s="710" t="s">
        <v>1060</v>
      </c>
      <c r="D82" s="782"/>
      <c r="E82" s="782"/>
      <c r="F82" s="744"/>
      <c r="G82" s="789">
        <f>SUM(G83:G83)</f>
        <v>4</v>
      </c>
      <c r="H82" s="784">
        <f>SUM(H83:H83)</f>
        <v>0</v>
      </c>
      <c r="I82" s="785"/>
      <c r="J82" s="784"/>
      <c r="K82" s="783"/>
      <c r="L82" s="783"/>
      <c r="M82" s="744"/>
      <c r="N82" s="775"/>
      <c r="O82" s="775"/>
      <c r="P82" s="775"/>
      <c r="Q82" s="775"/>
      <c r="R82" s="775"/>
    </row>
    <row r="83" spans="1:18" s="776" customFormat="1" ht="50.1" customHeight="1" x14ac:dyDescent="0.2">
      <c r="A83" s="727">
        <v>1</v>
      </c>
      <c r="B83" s="732">
        <v>10761</v>
      </c>
      <c r="C83" s="796" t="s">
        <v>69</v>
      </c>
      <c r="D83" s="778" t="s">
        <v>1197</v>
      </c>
      <c r="E83" s="778" t="s">
        <v>1196</v>
      </c>
      <c r="F83" s="732" t="s">
        <v>1267</v>
      </c>
      <c r="G83" s="779">
        <v>4</v>
      </c>
      <c r="H83" s="826" t="s">
        <v>69</v>
      </c>
      <c r="I83" s="781" t="s">
        <v>1195</v>
      </c>
      <c r="J83" s="826">
        <v>120720</v>
      </c>
      <c r="K83" s="786" t="s">
        <v>1260</v>
      </c>
      <c r="L83" s="779"/>
      <c r="M83" s="728"/>
      <c r="N83" s="775"/>
      <c r="O83" s="775"/>
      <c r="P83" s="775"/>
      <c r="Q83" s="775"/>
      <c r="R83" s="775"/>
    </row>
    <row r="84" spans="1:18" s="776" customFormat="1" ht="20.100000000000001" customHeight="1" x14ac:dyDescent="0.2">
      <c r="A84" s="727"/>
      <c r="B84" s="732"/>
      <c r="C84" s="732"/>
      <c r="D84" s="732"/>
      <c r="E84" s="732"/>
      <c r="F84" s="732"/>
      <c r="G84" s="732"/>
      <c r="H84" s="731"/>
      <c r="I84" s="730"/>
      <c r="J84" s="731"/>
      <c r="K84" s="732"/>
      <c r="L84" s="732"/>
      <c r="M84" s="732"/>
      <c r="N84" s="775"/>
      <c r="O84" s="775"/>
      <c r="P84" s="775"/>
      <c r="Q84" s="775"/>
      <c r="R84" s="775"/>
    </row>
    <row r="85" spans="1:18" s="776" customFormat="1" ht="50.1" customHeight="1" x14ac:dyDescent="0.2">
      <c r="A85" s="743"/>
      <c r="B85" s="744">
        <v>10794</v>
      </c>
      <c r="C85" s="710" t="s">
        <v>1061</v>
      </c>
      <c r="D85" s="782"/>
      <c r="E85" s="782"/>
      <c r="F85" s="744"/>
      <c r="G85" s="789">
        <f>SUM(G86:G153)</f>
        <v>84</v>
      </c>
      <c r="H85" s="784">
        <f>SUM(H86:H153)</f>
        <v>0</v>
      </c>
      <c r="I85" s="785"/>
      <c r="J85" s="784"/>
      <c r="K85" s="783"/>
      <c r="L85" s="783"/>
      <c r="M85" s="744"/>
      <c r="N85" s="775"/>
      <c r="O85" s="775"/>
      <c r="P85" s="775"/>
      <c r="Q85" s="775"/>
      <c r="R85" s="775"/>
    </row>
    <row r="86" spans="1:18" s="776" customFormat="1" ht="50.1" customHeight="1" x14ac:dyDescent="0.2">
      <c r="A86" s="727">
        <v>1</v>
      </c>
      <c r="B86" s="732">
        <v>10794</v>
      </c>
      <c r="C86" s="796" t="s">
        <v>69</v>
      </c>
      <c r="D86" s="728" t="s">
        <v>352</v>
      </c>
      <c r="E86" s="728" t="s">
        <v>354</v>
      </c>
      <c r="F86" s="732" t="s">
        <v>1267</v>
      </c>
      <c r="G86" s="732">
        <v>2</v>
      </c>
      <c r="H86" s="826" t="s">
        <v>69</v>
      </c>
      <c r="I86" s="730" t="s">
        <v>353</v>
      </c>
      <c r="J86" s="826" t="s">
        <v>69</v>
      </c>
      <c r="K86" s="852" t="s">
        <v>69</v>
      </c>
      <c r="L86" s="796"/>
      <c r="M86" s="732"/>
      <c r="N86" s="775"/>
      <c r="O86" s="775"/>
      <c r="P86" s="775"/>
      <c r="Q86" s="775"/>
      <c r="R86" s="775"/>
    </row>
    <row r="87" spans="1:18" s="776" customFormat="1" ht="50.1" customHeight="1" x14ac:dyDescent="0.2">
      <c r="A87" s="727">
        <v>2</v>
      </c>
      <c r="B87" s="732">
        <v>10794</v>
      </c>
      <c r="C87" s="796" t="s">
        <v>69</v>
      </c>
      <c r="D87" s="728" t="s">
        <v>355</v>
      </c>
      <c r="E87" s="728" t="s">
        <v>356</v>
      </c>
      <c r="F87" s="732" t="s">
        <v>1267</v>
      </c>
      <c r="G87" s="732">
        <v>2</v>
      </c>
      <c r="H87" s="826" t="s">
        <v>69</v>
      </c>
      <c r="I87" s="730" t="s">
        <v>357</v>
      </c>
      <c r="J87" s="826" t="s">
        <v>69</v>
      </c>
      <c r="K87" s="852" t="s">
        <v>69</v>
      </c>
      <c r="L87" s="796"/>
      <c r="M87" s="732"/>
      <c r="N87" s="775"/>
      <c r="O87" s="775"/>
      <c r="P87" s="775"/>
      <c r="Q87" s="775"/>
      <c r="R87" s="775"/>
    </row>
    <row r="88" spans="1:18" s="776" customFormat="1" ht="50.1" customHeight="1" x14ac:dyDescent="0.2">
      <c r="A88" s="727">
        <v>3</v>
      </c>
      <c r="B88" s="732">
        <v>10794</v>
      </c>
      <c r="C88" s="796" t="s">
        <v>69</v>
      </c>
      <c r="D88" s="728" t="s">
        <v>358</v>
      </c>
      <c r="E88" s="728" t="s">
        <v>283</v>
      </c>
      <c r="F88" s="732" t="s">
        <v>1267</v>
      </c>
      <c r="G88" s="732">
        <v>2</v>
      </c>
      <c r="H88" s="826" t="s">
        <v>69</v>
      </c>
      <c r="I88" s="730" t="s">
        <v>360</v>
      </c>
      <c r="J88" s="826" t="s">
        <v>69</v>
      </c>
      <c r="K88" s="852" t="s">
        <v>69</v>
      </c>
      <c r="L88" s="796"/>
      <c r="M88" s="732"/>
      <c r="N88" s="775"/>
      <c r="O88" s="775"/>
      <c r="P88" s="775"/>
      <c r="Q88" s="775"/>
      <c r="R88" s="775"/>
    </row>
    <row r="89" spans="1:18" s="776" customFormat="1" ht="50.1" customHeight="1" x14ac:dyDescent="0.2">
      <c r="A89" s="727">
        <v>4</v>
      </c>
      <c r="B89" s="732">
        <v>10794</v>
      </c>
      <c r="C89" s="796" t="s">
        <v>69</v>
      </c>
      <c r="D89" s="728" t="s">
        <v>359</v>
      </c>
      <c r="E89" s="728" t="s">
        <v>356</v>
      </c>
      <c r="F89" s="732" t="s">
        <v>1267</v>
      </c>
      <c r="G89" s="732">
        <v>2</v>
      </c>
      <c r="H89" s="826" t="s">
        <v>69</v>
      </c>
      <c r="I89" s="730" t="s">
        <v>599</v>
      </c>
      <c r="J89" s="826" t="s">
        <v>69</v>
      </c>
      <c r="K89" s="852" t="s">
        <v>69</v>
      </c>
      <c r="L89" s="796"/>
      <c r="M89" s="732"/>
      <c r="N89" s="775"/>
      <c r="O89" s="775"/>
      <c r="P89" s="775"/>
      <c r="Q89" s="775"/>
      <c r="R89" s="775"/>
    </row>
    <row r="90" spans="1:18" s="776" customFormat="1" ht="50.1" customHeight="1" x14ac:dyDescent="0.2">
      <c r="A90" s="727"/>
      <c r="B90" s="732"/>
      <c r="C90" s="796"/>
      <c r="D90" s="728"/>
      <c r="E90" s="728"/>
      <c r="F90" s="732"/>
      <c r="G90" s="732"/>
      <c r="H90" s="826"/>
      <c r="I90" s="730" t="s">
        <v>516</v>
      </c>
      <c r="J90" s="826" t="s">
        <v>69</v>
      </c>
      <c r="K90" s="852" t="s">
        <v>69</v>
      </c>
      <c r="L90" s="796"/>
      <c r="M90" s="732"/>
      <c r="N90" s="775"/>
      <c r="O90" s="775"/>
      <c r="P90" s="775"/>
      <c r="Q90" s="775"/>
      <c r="R90" s="775"/>
    </row>
    <row r="91" spans="1:18" s="776" customFormat="1" ht="50.1" customHeight="1" x14ac:dyDescent="0.2">
      <c r="A91" s="727">
        <v>5</v>
      </c>
      <c r="B91" s="732">
        <v>10794</v>
      </c>
      <c r="C91" s="796" t="s">
        <v>69</v>
      </c>
      <c r="D91" s="728" t="s">
        <v>362</v>
      </c>
      <c r="E91" s="728" t="s">
        <v>283</v>
      </c>
      <c r="F91" s="732" t="s">
        <v>1267</v>
      </c>
      <c r="G91" s="732">
        <v>2</v>
      </c>
      <c r="H91" s="826" t="s">
        <v>69</v>
      </c>
      <c r="I91" s="730" t="s">
        <v>363</v>
      </c>
      <c r="J91" s="826" t="s">
        <v>69</v>
      </c>
      <c r="K91" s="852" t="s">
        <v>69</v>
      </c>
      <c r="L91" s="852"/>
      <c r="M91" s="732"/>
      <c r="N91" s="775"/>
      <c r="O91" s="775"/>
      <c r="P91" s="775"/>
      <c r="Q91" s="775"/>
      <c r="R91" s="775"/>
    </row>
    <row r="92" spans="1:18" s="776" customFormat="1" ht="50.1" customHeight="1" x14ac:dyDescent="0.2">
      <c r="A92" s="727">
        <v>6</v>
      </c>
      <c r="B92" s="732">
        <v>10794</v>
      </c>
      <c r="C92" s="796" t="s">
        <v>69</v>
      </c>
      <c r="D92" s="728" t="s">
        <v>369</v>
      </c>
      <c r="E92" s="728" t="s">
        <v>283</v>
      </c>
      <c r="F92" s="732" t="s">
        <v>1267</v>
      </c>
      <c r="G92" s="732">
        <v>2</v>
      </c>
      <c r="H92" s="826" t="s">
        <v>69</v>
      </c>
      <c r="I92" s="730" t="s">
        <v>363</v>
      </c>
      <c r="J92" s="826" t="s">
        <v>69</v>
      </c>
      <c r="K92" s="852" t="s">
        <v>69</v>
      </c>
      <c r="L92" s="852"/>
      <c r="M92" s="732"/>
      <c r="N92" s="775"/>
      <c r="O92" s="775"/>
      <c r="P92" s="775"/>
      <c r="Q92" s="775"/>
      <c r="R92" s="775"/>
    </row>
    <row r="93" spans="1:18" s="776" customFormat="1" ht="50.1" customHeight="1" x14ac:dyDescent="0.2">
      <c r="A93" s="727">
        <v>7</v>
      </c>
      <c r="B93" s="732">
        <v>10794</v>
      </c>
      <c r="C93" s="796"/>
      <c r="D93" s="728" t="s">
        <v>396</v>
      </c>
      <c r="E93" s="728" t="s">
        <v>397</v>
      </c>
      <c r="F93" s="732" t="s">
        <v>1267</v>
      </c>
      <c r="G93" s="732">
        <v>2</v>
      </c>
      <c r="H93" s="826" t="s">
        <v>69</v>
      </c>
      <c r="I93" s="730" t="s">
        <v>398</v>
      </c>
      <c r="J93" s="826" t="s">
        <v>69</v>
      </c>
      <c r="K93" s="852" t="s">
        <v>69</v>
      </c>
      <c r="L93" s="852"/>
      <c r="M93" s="732"/>
      <c r="N93" s="775"/>
      <c r="O93" s="775"/>
      <c r="P93" s="775"/>
      <c r="Q93" s="775"/>
      <c r="R93" s="775"/>
    </row>
    <row r="94" spans="1:18" s="776" customFormat="1" ht="50.1" customHeight="1" x14ac:dyDescent="0.2">
      <c r="A94" s="727">
        <v>8</v>
      </c>
      <c r="B94" s="732">
        <v>10794</v>
      </c>
      <c r="C94" s="796"/>
      <c r="D94" s="728" t="s">
        <v>399</v>
      </c>
      <c r="E94" s="728" t="s">
        <v>400</v>
      </c>
      <c r="F94" s="732" t="s">
        <v>1267</v>
      </c>
      <c r="G94" s="732">
        <v>2</v>
      </c>
      <c r="H94" s="826" t="s">
        <v>69</v>
      </c>
      <c r="I94" s="730" t="s">
        <v>401</v>
      </c>
      <c r="J94" s="826" t="s">
        <v>69</v>
      </c>
      <c r="K94" s="852" t="s">
        <v>69</v>
      </c>
      <c r="L94" s="852"/>
      <c r="M94" s="732"/>
      <c r="N94" s="775"/>
      <c r="O94" s="775"/>
      <c r="P94" s="775"/>
      <c r="Q94" s="775"/>
      <c r="R94" s="775"/>
    </row>
    <row r="95" spans="1:18" s="776" customFormat="1" ht="50.1" customHeight="1" x14ac:dyDescent="0.2">
      <c r="A95" s="727">
        <v>9</v>
      </c>
      <c r="B95" s="732">
        <v>10794</v>
      </c>
      <c r="C95" s="796" t="s">
        <v>69</v>
      </c>
      <c r="D95" s="728" t="s">
        <v>370</v>
      </c>
      <c r="E95" s="728" t="s">
        <v>338</v>
      </c>
      <c r="F95" s="732" t="s">
        <v>1267</v>
      </c>
      <c r="G95" s="732">
        <v>2</v>
      </c>
      <c r="H95" s="826" t="s">
        <v>69</v>
      </c>
      <c r="I95" s="730" t="s">
        <v>371</v>
      </c>
      <c r="J95" s="826" t="s">
        <v>69</v>
      </c>
      <c r="K95" s="852" t="s">
        <v>69</v>
      </c>
      <c r="L95" s="796"/>
      <c r="M95" s="732"/>
      <c r="N95" s="775"/>
      <c r="O95" s="775"/>
      <c r="P95" s="775"/>
      <c r="Q95" s="775"/>
      <c r="R95" s="775"/>
    </row>
    <row r="96" spans="1:18" s="776" customFormat="1" ht="50.1" customHeight="1" x14ac:dyDescent="0.2">
      <c r="A96" s="727">
        <v>10</v>
      </c>
      <c r="B96" s="732">
        <v>10794</v>
      </c>
      <c r="C96" s="796" t="s">
        <v>69</v>
      </c>
      <c r="D96" s="735" t="s">
        <v>399</v>
      </c>
      <c r="E96" s="735" t="s">
        <v>473</v>
      </c>
      <c r="F96" s="732" t="s">
        <v>1267</v>
      </c>
      <c r="G96" s="732">
        <v>2</v>
      </c>
      <c r="H96" s="826" t="s">
        <v>69</v>
      </c>
      <c r="I96" s="760" t="s">
        <v>503</v>
      </c>
      <c r="J96" s="826" t="s">
        <v>69</v>
      </c>
      <c r="K96" s="852" t="s">
        <v>69</v>
      </c>
      <c r="L96" s="732"/>
      <c r="M96" s="732"/>
      <c r="N96" s="775"/>
      <c r="O96" s="775"/>
      <c r="P96" s="775"/>
      <c r="Q96" s="775"/>
      <c r="R96" s="775"/>
    </row>
    <row r="97" spans="1:18" s="776" customFormat="1" ht="50.1" customHeight="1" x14ac:dyDescent="0.2">
      <c r="A97" s="727">
        <v>11</v>
      </c>
      <c r="B97" s="732">
        <v>10794</v>
      </c>
      <c r="C97" s="796" t="s">
        <v>69</v>
      </c>
      <c r="D97" s="735" t="s">
        <v>551</v>
      </c>
      <c r="E97" s="735" t="s">
        <v>473</v>
      </c>
      <c r="F97" s="732" t="s">
        <v>1267</v>
      </c>
      <c r="G97" s="732">
        <v>2</v>
      </c>
      <c r="H97" s="826" t="s">
        <v>69</v>
      </c>
      <c r="I97" s="760" t="s">
        <v>503</v>
      </c>
      <c r="J97" s="826" t="s">
        <v>69</v>
      </c>
      <c r="K97" s="852" t="s">
        <v>69</v>
      </c>
      <c r="L97" s="732"/>
      <c r="M97" s="732"/>
      <c r="N97" s="775"/>
      <c r="O97" s="775"/>
      <c r="P97" s="775"/>
      <c r="Q97" s="775"/>
      <c r="R97" s="775"/>
    </row>
    <row r="98" spans="1:18" s="776" customFormat="1" ht="50.1" customHeight="1" x14ac:dyDescent="0.2">
      <c r="A98" s="727">
        <v>12</v>
      </c>
      <c r="B98" s="732">
        <v>10794</v>
      </c>
      <c r="C98" s="796" t="s">
        <v>69</v>
      </c>
      <c r="D98" s="735" t="s">
        <v>552</v>
      </c>
      <c r="E98" s="735" t="s">
        <v>474</v>
      </c>
      <c r="F98" s="732" t="s">
        <v>1267</v>
      </c>
      <c r="G98" s="732">
        <v>2</v>
      </c>
      <c r="H98" s="826" t="s">
        <v>69</v>
      </c>
      <c r="I98" s="760" t="s">
        <v>504</v>
      </c>
      <c r="J98" s="826" t="s">
        <v>69</v>
      </c>
      <c r="K98" s="852" t="s">
        <v>69</v>
      </c>
      <c r="L98" s="732"/>
      <c r="M98" s="732"/>
      <c r="N98" s="775"/>
      <c r="O98" s="775"/>
      <c r="P98" s="775"/>
      <c r="Q98" s="775"/>
      <c r="R98" s="775"/>
    </row>
    <row r="99" spans="1:18" s="776" customFormat="1" ht="50.1" customHeight="1" x14ac:dyDescent="0.2">
      <c r="A99" s="727">
        <v>13</v>
      </c>
      <c r="B99" s="732">
        <v>10794</v>
      </c>
      <c r="C99" s="796" t="s">
        <v>69</v>
      </c>
      <c r="D99" s="735" t="s">
        <v>553</v>
      </c>
      <c r="E99" s="735" t="s">
        <v>505</v>
      </c>
      <c r="F99" s="732" t="s">
        <v>1267</v>
      </c>
      <c r="G99" s="732">
        <v>2</v>
      </c>
      <c r="H99" s="826" t="s">
        <v>69</v>
      </c>
      <c r="I99" s="760" t="s">
        <v>504</v>
      </c>
      <c r="J99" s="826" t="s">
        <v>69</v>
      </c>
      <c r="K99" s="852" t="s">
        <v>69</v>
      </c>
      <c r="L99" s="732"/>
      <c r="M99" s="732"/>
      <c r="N99" s="775"/>
      <c r="O99" s="775"/>
      <c r="P99" s="775"/>
      <c r="Q99" s="775"/>
      <c r="R99" s="775"/>
    </row>
    <row r="100" spans="1:18" s="776" customFormat="1" ht="50.1" customHeight="1" x14ac:dyDescent="0.2">
      <c r="A100" s="727">
        <v>14</v>
      </c>
      <c r="B100" s="732">
        <v>10794</v>
      </c>
      <c r="C100" s="796" t="s">
        <v>69</v>
      </c>
      <c r="D100" s="735" t="s">
        <v>554</v>
      </c>
      <c r="E100" s="735" t="s">
        <v>505</v>
      </c>
      <c r="F100" s="732" t="s">
        <v>1267</v>
      </c>
      <c r="G100" s="732">
        <v>2</v>
      </c>
      <c r="H100" s="826" t="s">
        <v>69</v>
      </c>
      <c r="I100" s="760" t="s">
        <v>504</v>
      </c>
      <c r="J100" s="826" t="s">
        <v>69</v>
      </c>
      <c r="K100" s="852" t="s">
        <v>69</v>
      </c>
      <c r="L100" s="732"/>
      <c r="M100" s="732"/>
      <c r="N100" s="775"/>
      <c r="O100" s="775"/>
      <c r="P100" s="775"/>
      <c r="Q100" s="775"/>
      <c r="R100" s="775"/>
    </row>
    <row r="101" spans="1:18" s="776" customFormat="1" ht="50.1" customHeight="1" x14ac:dyDescent="0.2">
      <c r="A101" s="727">
        <v>15</v>
      </c>
      <c r="B101" s="732">
        <v>10794</v>
      </c>
      <c r="C101" s="796" t="s">
        <v>69</v>
      </c>
      <c r="D101" s="735" t="s">
        <v>555</v>
      </c>
      <c r="E101" s="735" t="s">
        <v>505</v>
      </c>
      <c r="F101" s="732" t="s">
        <v>1267</v>
      </c>
      <c r="G101" s="732">
        <v>2</v>
      </c>
      <c r="H101" s="826" t="s">
        <v>69</v>
      </c>
      <c r="I101" s="760" t="s">
        <v>504</v>
      </c>
      <c r="J101" s="826" t="s">
        <v>69</v>
      </c>
      <c r="K101" s="852" t="s">
        <v>69</v>
      </c>
      <c r="L101" s="732"/>
      <c r="M101" s="732"/>
      <c r="N101" s="775"/>
      <c r="O101" s="775"/>
      <c r="P101" s="775"/>
      <c r="Q101" s="775"/>
      <c r="R101" s="775"/>
    </row>
    <row r="102" spans="1:18" s="776" customFormat="1" ht="50.1" customHeight="1" x14ac:dyDescent="0.2">
      <c r="A102" s="727">
        <v>16</v>
      </c>
      <c r="B102" s="732">
        <v>10794</v>
      </c>
      <c r="C102" s="796" t="s">
        <v>69</v>
      </c>
      <c r="D102" s="735" t="s">
        <v>556</v>
      </c>
      <c r="E102" s="735" t="s">
        <v>505</v>
      </c>
      <c r="F102" s="732" t="s">
        <v>1267</v>
      </c>
      <c r="G102" s="732">
        <v>2</v>
      </c>
      <c r="H102" s="826" t="s">
        <v>69</v>
      </c>
      <c r="I102" s="760" t="s">
        <v>597</v>
      </c>
      <c r="J102" s="826" t="s">
        <v>69</v>
      </c>
      <c r="K102" s="852" t="s">
        <v>69</v>
      </c>
      <c r="L102" s="732"/>
      <c r="M102" s="732"/>
      <c r="N102" s="775"/>
      <c r="O102" s="775"/>
      <c r="P102" s="775"/>
      <c r="Q102" s="775"/>
      <c r="R102" s="775"/>
    </row>
    <row r="103" spans="1:18" s="776" customFormat="1" ht="50.1" customHeight="1" x14ac:dyDescent="0.2">
      <c r="A103" s="727"/>
      <c r="B103" s="732"/>
      <c r="C103" s="796"/>
      <c r="D103" s="735"/>
      <c r="E103" s="735"/>
      <c r="F103" s="732"/>
      <c r="G103" s="732"/>
      <c r="H103" s="736"/>
      <c r="I103" s="760" t="s">
        <v>516</v>
      </c>
      <c r="J103" s="826" t="s">
        <v>69</v>
      </c>
      <c r="K103" s="852" t="s">
        <v>69</v>
      </c>
      <c r="L103" s="732"/>
      <c r="M103" s="732"/>
      <c r="N103" s="775"/>
      <c r="O103" s="775"/>
      <c r="P103" s="775"/>
      <c r="Q103" s="775"/>
      <c r="R103" s="775"/>
    </row>
    <row r="104" spans="1:18" s="776" customFormat="1" ht="50.1" customHeight="1" x14ac:dyDescent="0.2">
      <c r="A104" s="727">
        <v>17</v>
      </c>
      <c r="B104" s="732">
        <v>10794</v>
      </c>
      <c r="C104" s="796" t="s">
        <v>69</v>
      </c>
      <c r="D104" s="735" t="s">
        <v>557</v>
      </c>
      <c r="E104" s="735" t="s">
        <v>505</v>
      </c>
      <c r="F104" s="732" t="s">
        <v>1267</v>
      </c>
      <c r="G104" s="732">
        <v>2</v>
      </c>
      <c r="H104" s="826" t="s">
        <v>69</v>
      </c>
      <c r="I104" s="760" t="s">
        <v>504</v>
      </c>
      <c r="J104" s="826" t="s">
        <v>69</v>
      </c>
      <c r="K104" s="852" t="s">
        <v>69</v>
      </c>
      <c r="L104" s="732"/>
      <c r="M104" s="732"/>
      <c r="N104" s="775"/>
      <c r="O104" s="775"/>
      <c r="P104" s="775"/>
      <c r="Q104" s="775"/>
      <c r="R104" s="775"/>
    </row>
    <row r="105" spans="1:18" s="776" customFormat="1" ht="50.1" customHeight="1" x14ac:dyDescent="0.2">
      <c r="A105" s="727">
        <v>18</v>
      </c>
      <c r="B105" s="732">
        <v>10794</v>
      </c>
      <c r="C105" s="796" t="s">
        <v>69</v>
      </c>
      <c r="D105" s="735" t="s">
        <v>558</v>
      </c>
      <c r="E105" s="735" t="s">
        <v>505</v>
      </c>
      <c r="F105" s="732" t="s">
        <v>1267</v>
      </c>
      <c r="G105" s="732">
        <v>2</v>
      </c>
      <c r="H105" s="826" t="s">
        <v>69</v>
      </c>
      <c r="I105" s="760" t="s">
        <v>597</v>
      </c>
      <c r="J105" s="826" t="s">
        <v>69</v>
      </c>
      <c r="K105" s="852" t="s">
        <v>69</v>
      </c>
      <c r="L105" s="732"/>
      <c r="M105" s="732"/>
      <c r="N105" s="775"/>
      <c r="O105" s="775"/>
      <c r="P105" s="775"/>
      <c r="Q105" s="775"/>
      <c r="R105" s="775"/>
    </row>
    <row r="106" spans="1:18" s="776" customFormat="1" ht="50.1" customHeight="1" x14ac:dyDescent="0.2">
      <c r="A106" s="727"/>
      <c r="B106" s="732"/>
      <c r="C106" s="796"/>
      <c r="D106" s="735"/>
      <c r="E106" s="735"/>
      <c r="F106" s="732"/>
      <c r="G106" s="732"/>
      <c r="H106" s="736"/>
      <c r="I106" s="760" t="s">
        <v>598</v>
      </c>
      <c r="J106" s="826" t="s">
        <v>69</v>
      </c>
      <c r="K106" s="852" t="s">
        <v>69</v>
      </c>
      <c r="L106" s="732"/>
      <c r="M106" s="732"/>
      <c r="N106" s="775"/>
      <c r="O106" s="775"/>
      <c r="P106" s="775"/>
      <c r="Q106" s="775"/>
      <c r="R106" s="775"/>
    </row>
    <row r="107" spans="1:18" s="776" customFormat="1" ht="50.1" customHeight="1" x14ac:dyDescent="0.2">
      <c r="A107" s="727">
        <v>19</v>
      </c>
      <c r="B107" s="732">
        <v>10794</v>
      </c>
      <c r="C107" s="796" t="s">
        <v>69</v>
      </c>
      <c r="D107" s="735" t="s">
        <v>559</v>
      </c>
      <c r="E107" s="735" t="s">
        <v>474</v>
      </c>
      <c r="F107" s="732" t="s">
        <v>1267</v>
      </c>
      <c r="G107" s="732">
        <v>2</v>
      </c>
      <c r="H107" s="826" t="s">
        <v>69</v>
      </c>
      <c r="I107" s="760" t="s">
        <v>506</v>
      </c>
      <c r="J107" s="826" t="s">
        <v>69</v>
      </c>
      <c r="K107" s="852" t="s">
        <v>69</v>
      </c>
      <c r="L107" s="732"/>
      <c r="M107" s="732"/>
      <c r="N107" s="775"/>
      <c r="O107" s="775"/>
      <c r="P107" s="775"/>
      <c r="Q107" s="775"/>
      <c r="R107" s="775"/>
    </row>
    <row r="108" spans="1:18" s="776" customFormat="1" ht="50.1" customHeight="1" x14ac:dyDescent="0.2">
      <c r="A108" s="727">
        <v>20</v>
      </c>
      <c r="B108" s="732">
        <v>10794</v>
      </c>
      <c r="C108" s="796" t="s">
        <v>69</v>
      </c>
      <c r="D108" s="735" t="s">
        <v>560</v>
      </c>
      <c r="E108" s="735" t="s">
        <v>474</v>
      </c>
      <c r="F108" s="732" t="s">
        <v>1267</v>
      </c>
      <c r="G108" s="732">
        <v>2</v>
      </c>
      <c r="H108" s="826" t="s">
        <v>69</v>
      </c>
      <c r="I108" s="760" t="s">
        <v>503</v>
      </c>
      <c r="J108" s="826" t="s">
        <v>69</v>
      </c>
      <c r="K108" s="852" t="s">
        <v>69</v>
      </c>
      <c r="L108" s="732"/>
      <c r="M108" s="732"/>
      <c r="N108" s="775"/>
      <c r="O108" s="775"/>
      <c r="P108" s="775"/>
      <c r="Q108" s="775"/>
      <c r="R108" s="775"/>
    </row>
    <row r="109" spans="1:18" s="776" customFormat="1" ht="50.1" customHeight="1" x14ac:dyDescent="0.2">
      <c r="A109" s="727">
        <v>22</v>
      </c>
      <c r="B109" s="732">
        <v>10794</v>
      </c>
      <c r="C109" s="796" t="s">
        <v>69</v>
      </c>
      <c r="D109" s="735" t="s">
        <v>670</v>
      </c>
      <c r="E109" s="735" t="s">
        <v>474</v>
      </c>
      <c r="F109" s="732" t="s">
        <v>1267</v>
      </c>
      <c r="G109" s="732">
        <v>2</v>
      </c>
      <c r="H109" s="826" t="s">
        <v>69</v>
      </c>
      <c r="I109" s="760" t="s">
        <v>398</v>
      </c>
      <c r="J109" s="826" t="s">
        <v>69</v>
      </c>
      <c r="K109" s="852" t="s">
        <v>69</v>
      </c>
      <c r="L109" s="732"/>
      <c r="M109" s="732"/>
      <c r="N109" s="775"/>
      <c r="O109" s="775"/>
      <c r="P109" s="775"/>
      <c r="Q109" s="775"/>
      <c r="R109" s="775"/>
    </row>
    <row r="110" spans="1:18" s="776" customFormat="1" ht="50.1" customHeight="1" x14ac:dyDescent="0.2">
      <c r="A110" s="727">
        <v>23</v>
      </c>
      <c r="B110" s="732">
        <v>10794</v>
      </c>
      <c r="C110" s="796" t="s">
        <v>69</v>
      </c>
      <c r="D110" s="735" t="s">
        <v>561</v>
      </c>
      <c r="E110" s="735" t="s">
        <v>505</v>
      </c>
      <c r="F110" s="732" t="s">
        <v>1267</v>
      </c>
      <c r="G110" s="732">
        <v>2</v>
      </c>
      <c r="H110" s="826" t="s">
        <v>69</v>
      </c>
      <c r="I110" s="760" t="s">
        <v>595</v>
      </c>
      <c r="J110" s="826" t="s">
        <v>69</v>
      </c>
      <c r="K110" s="852" t="s">
        <v>69</v>
      </c>
      <c r="L110" s="732"/>
      <c r="M110" s="732"/>
      <c r="N110" s="775"/>
      <c r="O110" s="775"/>
      <c r="P110" s="775"/>
      <c r="Q110" s="775"/>
      <c r="R110" s="775"/>
    </row>
    <row r="111" spans="1:18" s="776" customFormat="1" ht="50.1" customHeight="1" x14ac:dyDescent="0.2">
      <c r="A111" s="727"/>
      <c r="B111" s="732"/>
      <c r="C111" s="796"/>
      <c r="D111" s="735"/>
      <c r="E111" s="735"/>
      <c r="F111" s="732"/>
      <c r="G111" s="732"/>
      <c r="H111" s="736"/>
      <c r="I111" s="760" t="s">
        <v>596</v>
      </c>
      <c r="J111" s="826" t="s">
        <v>69</v>
      </c>
      <c r="K111" s="852" t="s">
        <v>69</v>
      </c>
      <c r="L111" s="732"/>
      <c r="M111" s="732"/>
      <c r="N111" s="775"/>
      <c r="O111" s="775"/>
      <c r="P111" s="775"/>
      <c r="Q111" s="775"/>
      <c r="R111" s="775"/>
    </row>
    <row r="112" spans="1:18" s="776" customFormat="1" ht="50.1" customHeight="1" x14ac:dyDescent="0.2">
      <c r="A112" s="727">
        <v>24</v>
      </c>
      <c r="B112" s="732">
        <v>10794</v>
      </c>
      <c r="C112" s="796" t="s">
        <v>69</v>
      </c>
      <c r="D112" s="735" t="s">
        <v>562</v>
      </c>
      <c r="E112" s="735" t="s">
        <v>475</v>
      </c>
      <c r="F112" s="732" t="s">
        <v>1267</v>
      </c>
      <c r="G112" s="732">
        <v>2</v>
      </c>
      <c r="H112" s="826" t="s">
        <v>69</v>
      </c>
      <c r="I112" s="760" t="s">
        <v>503</v>
      </c>
      <c r="J112" s="826" t="s">
        <v>69</v>
      </c>
      <c r="K112" s="852" t="s">
        <v>69</v>
      </c>
      <c r="L112" s="732"/>
      <c r="M112" s="732"/>
      <c r="N112" s="775"/>
      <c r="O112" s="775"/>
      <c r="P112" s="775"/>
      <c r="Q112" s="775"/>
      <c r="R112" s="775"/>
    </row>
    <row r="113" spans="1:18" s="776" customFormat="1" ht="50.1" customHeight="1" x14ac:dyDescent="0.2">
      <c r="A113" s="727">
        <v>25</v>
      </c>
      <c r="B113" s="732">
        <v>10794</v>
      </c>
      <c r="C113" s="796" t="s">
        <v>69</v>
      </c>
      <c r="D113" s="728" t="s">
        <v>563</v>
      </c>
      <c r="E113" s="757" t="s">
        <v>565</v>
      </c>
      <c r="F113" s="732" t="s">
        <v>1267</v>
      </c>
      <c r="G113" s="732">
        <v>2</v>
      </c>
      <c r="H113" s="826" t="s">
        <v>69</v>
      </c>
      <c r="I113" s="730" t="s">
        <v>594</v>
      </c>
      <c r="J113" s="826" t="s">
        <v>69</v>
      </c>
      <c r="K113" s="852" t="s">
        <v>69</v>
      </c>
      <c r="L113" s="732"/>
      <c r="M113" s="731"/>
      <c r="N113" s="824"/>
      <c r="O113" s="853"/>
      <c r="P113" s="853"/>
      <c r="Q113" s="853"/>
      <c r="R113" s="824"/>
    </row>
    <row r="114" spans="1:18" s="776" customFormat="1" ht="50.1" customHeight="1" x14ac:dyDescent="0.2">
      <c r="A114" s="727"/>
      <c r="B114" s="732"/>
      <c r="C114" s="796"/>
      <c r="D114" s="728"/>
      <c r="E114" s="757"/>
      <c r="F114" s="732"/>
      <c r="G114" s="732"/>
      <c r="H114" s="731"/>
      <c r="I114" s="730" t="s">
        <v>516</v>
      </c>
      <c r="J114" s="826" t="s">
        <v>69</v>
      </c>
      <c r="K114" s="852" t="s">
        <v>69</v>
      </c>
      <c r="L114" s="732"/>
      <c r="M114" s="731"/>
      <c r="N114" s="824"/>
      <c r="O114" s="853"/>
      <c r="P114" s="853"/>
      <c r="Q114" s="853"/>
      <c r="R114" s="824"/>
    </row>
    <row r="115" spans="1:18" s="776" customFormat="1" ht="50.1" customHeight="1" x14ac:dyDescent="0.2">
      <c r="A115" s="727">
        <v>26</v>
      </c>
      <c r="B115" s="732">
        <v>10794</v>
      </c>
      <c r="C115" s="796" t="s">
        <v>69</v>
      </c>
      <c r="D115" s="737" t="s">
        <v>507</v>
      </c>
      <c r="E115" s="737" t="s">
        <v>564</v>
      </c>
      <c r="F115" s="732" t="s">
        <v>1267</v>
      </c>
      <c r="G115" s="732">
        <v>2</v>
      </c>
      <c r="H115" s="826" t="s">
        <v>69</v>
      </c>
      <c r="I115" s="758" t="s">
        <v>398</v>
      </c>
      <c r="J115" s="826" t="s">
        <v>69</v>
      </c>
      <c r="K115" s="852" t="s">
        <v>69</v>
      </c>
      <c r="L115" s="738"/>
      <c r="M115" s="732"/>
      <c r="N115" s="775"/>
      <c r="O115" s="775"/>
      <c r="P115" s="775"/>
      <c r="Q115" s="775"/>
      <c r="R115" s="775"/>
    </row>
    <row r="116" spans="1:18" s="776" customFormat="1" ht="50.1" customHeight="1" x14ac:dyDescent="0.2">
      <c r="A116" s="727">
        <v>27</v>
      </c>
      <c r="B116" s="732">
        <v>10794</v>
      </c>
      <c r="C116" s="796" t="s">
        <v>69</v>
      </c>
      <c r="D116" s="737" t="s">
        <v>508</v>
      </c>
      <c r="E116" s="737" t="s">
        <v>566</v>
      </c>
      <c r="F116" s="732" t="s">
        <v>1267</v>
      </c>
      <c r="G116" s="732">
        <v>2</v>
      </c>
      <c r="H116" s="826" t="s">
        <v>69</v>
      </c>
      <c r="I116" s="758" t="s">
        <v>595</v>
      </c>
      <c r="J116" s="826" t="s">
        <v>69</v>
      </c>
      <c r="K116" s="852" t="s">
        <v>69</v>
      </c>
      <c r="L116" s="738"/>
      <c r="M116" s="732"/>
      <c r="N116" s="775"/>
      <c r="O116" s="775"/>
      <c r="P116" s="775"/>
      <c r="Q116" s="775"/>
      <c r="R116" s="775"/>
    </row>
    <row r="117" spans="1:18" s="776" customFormat="1" ht="50.1" customHeight="1" x14ac:dyDescent="0.2">
      <c r="A117" s="727"/>
      <c r="B117" s="732"/>
      <c r="C117" s="796"/>
      <c r="D117" s="758"/>
      <c r="E117" s="758"/>
      <c r="F117" s="732"/>
      <c r="G117" s="738"/>
      <c r="H117" s="731"/>
      <c r="I117" s="758" t="s">
        <v>725</v>
      </c>
      <c r="J117" s="826" t="s">
        <v>69</v>
      </c>
      <c r="K117" s="852" t="s">
        <v>69</v>
      </c>
      <c r="L117" s="738"/>
      <c r="M117" s="732"/>
      <c r="N117" s="775"/>
      <c r="O117" s="775"/>
      <c r="P117" s="775"/>
      <c r="Q117" s="775"/>
      <c r="R117" s="775"/>
    </row>
    <row r="118" spans="1:18" s="776" customFormat="1" ht="50.1" customHeight="1" x14ac:dyDescent="0.2">
      <c r="A118" s="727">
        <v>28</v>
      </c>
      <c r="B118" s="732">
        <v>10794</v>
      </c>
      <c r="C118" s="796" t="s">
        <v>69</v>
      </c>
      <c r="D118" s="758" t="s">
        <v>671</v>
      </c>
      <c r="E118" s="758" t="s">
        <v>509</v>
      </c>
      <c r="F118" s="732" t="s">
        <v>1267</v>
      </c>
      <c r="G118" s="738"/>
      <c r="H118" s="826" t="s">
        <v>69</v>
      </c>
      <c r="I118" s="758" t="s">
        <v>510</v>
      </c>
      <c r="J118" s="826" t="s">
        <v>69</v>
      </c>
      <c r="K118" s="852" t="s">
        <v>69</v>
      </c>
      <c r="L118" s="759"/>
      <c r="M118" s="732"/>
      <c r="N118" s="775"/>
      <c r="O118" s="775"/>
      <c r="P118" s="775"/>
      <c r="Q118" s="775"/>
      <c r="R118" s="775"/>
    </row>
    <row r="119" spans="1:18" s="776" customFormat="1" ht="50.1" customHeight="1" x14ac:dyDescent="0.2">
      <c r="A119" s="727">
        <v>29</v>
      </c>
      <c r="B119" s="732">
        <v>10794</v>
      </c>
      <c r="C119" s="796" t="s">
        <v>69</v>
      </c>
      <c r="D119" s="758" t="s">
        <v>461</v>
      </c>
      <c r="E119" s="758" t="s">
        <v>511</v>
      </c>
      <c r="F119" s="732" t="s">
        <v>1267</v>
      </c>
      <c r="G119" s="738"/>
      <c r="H119" s="826" t="s">
        <v>69</v>
      </c>
      <c r="I119" s="758" t="s">
        <v>512</v>
      </c>
      <c r="J119" s="826" t="s">
        <v>69</v>
      </c>
      <c r="K119" s="852" t="s">
        <v>69</v>
      </c>
      <c r="L119" s="759"/>
      <c r="M119" s="732"/>
      <c r="N119" s="775"/>
      <c r="O119" s="775"/>
      <c r="P119" s="775"/>
      <c r="Q119" s="775"/>
      <c r="R119" s="775"/>
    </row>
    <row r="120" spans="1:18" s="776" customFormat="1" ht="50.1" customHeight="1" x14ac:dyDescent="0.2">
      <c r="A120" s="727">
        <v>30</v>
      </c>
      <c r="B120" s="732">
        <v>10794</v>
      </c>
      <c r="C120" s="796" t="s">
        <v>69</v>
      </c>
      <c r="D120" s="758" t="s">
        <v>672</v>
      </c>
      <c r="E120" s="758" t="s">
        <v>513</v>
      </c>
      <c r="F120" s="732" t="s">
        <v>1267</v>
      </c>
      <c r="G120" s="738"/>
      <c r="H120" s="826" t="s">
        <v>69</v>
      </c>
      <c r="I120" s="758" t="s">
        <v>593</v>
      </c>
      <c r="J120" s="826" t="s">
        <v>69</v>
      </c>
      <c r="K120" s="852" t="s">
        <v>69</v>
      </c>
      <c r="L120" s="732"/>
      <c r="M120" s="732"/>
      <c r="N120" s="775"/>
      <c r="O120" s="775"/>
      <c r="P120" s="775"/>
      <c r="Q120" s="775"/>
      <c r="R120" s="775"/>
    </row>
    <row r="121" spans="1:18" s="776" customFormat="1" ht="50.1" customHeight="1" x14ac:dyDescent="0.2">
      <c r="A121" s="727">
        <v>31</v>
      </c>
      <c r="B121" s="732">
        <v>10794</v>
      </c>
      <c r="C121" s="796" t="s">
        <v>69</v>
      </c>
      <c r="D121" s="758" t="s">
        <v>673</v>
      </c>
      <c r="E121" s="737" t="s">
        <v>514</v>
      </c>
      <c r="F121" s="732" t="s">
        <v>1267</v>
      </c>
      <c r="G121" s="738"/>
      <c r="H121" s="826" t="s">
        <v>69</v>
      </c>
      <c r="I121" s="758" t="s">
        <v>515</v>
      </c>
      <c r="J121" s="826" t="s">
        <v>69</v>
      </c>
      <c r="K121" s="852" t="s">
        <v>69</v>
      </c>
      <c r="L121" s="759"/>
      <c r="M121" s="732"/>
      <c r="N121" s="775"/>
      <c r="O121" s="775"/>
      <c r="P121" s="775"/>
      <c r="Q121" s="775"/>
      <c r="R121" s="775"/>
    </row>
    <row r="122" spans="1:18" s="776" customFormat="1" ht="50.1" customHeight="1" x14ac:dyDescent="0.2">
      <c r="A122" s="727"/>
      <c r="B122" s="732"/>
      <c r="C122" s="796"/>
      <c r="D122" s="758"/>
      <c r="E122" s="737"/>
      <c r="F122" s="737"/>
      <c r="G122" s="738"/>
      <c r="H122" s="731"/>
      <c r="I122" s="758" t="s">
        <v>592</v>
      </c>
      <c r="J122" s="826" t="s">
        <v>69</v>
      </c>
      <c r="K122" s="852" t="s">
        <v>69</v>
      </c>
      <c r="L122" s="759"/>
      <c r="M122" s="732"/>
      <c r="N122" s="775"/>
      <c r="O122" s="775"/>
      <c r="P122" s="775"/>
      <c r="Q122" s="775"/>
      <c r="R122" s="775"/>
    </row>
    <row r="123" spans="1:18" s="776" customFormat="1" ht="50.1" customHeight="1" x14ac:dyDescent="0.2">
      <c r="A123" s="727">
        <v>32</v>
      </c>
      <c r="B123" s="732">
        <v>10794</v>
      </c>
      <c r="C123" s="796" t="s">
        <v>69</v>
      </c>
      <c r="D123" s="758" t="s">
        <v>674</v>
      </c>
      <c r="E123" s="758"/>
      <c r="F123" s="737" t="s">
        <v>1267</v>
      </c>
      <c r="G123" s="738"/>
      <c r="H123" s="826" t="s">
        <v>69</v>
      </c>
      <c r="I123" s="758" t="s">
        <v>590</v>
      </c>
      <c r="J123" s="826" t="s">
        <v>69</v>
      </c>
      <c r="K123" s="852" t="s">
        <v>69</v>
      </c>
      <c r="L123" s="759"/>
      <c r="M123" s="732"/>
      <c r="N123" s="775"/>
      <c r="O123" s="775"/>
      <c r="P123" s="775"/>
      <c r="Q123" s="775"/>
      <c r="R123" s="775"/>
    </row>
    <row r="124" spans="1:18" s="776" customFormat="1" ht="50.1" customHeight="1" x14ac:dyDescent="0.2">
      <c r="A124" s="727"/>
      <c r="B124" s="732"/>
      <c r="C124" s="730"/>
      <c r="D124" s="758"/>
      <c r="E124" s="758"/>
      <c r="F124" s="737"/>
      <c r="G124" s="738"/>
      <c r="H124" s="731"/>
      <c r="I124" s="758" t="s">
        <v>591</v>
      </c>
      <c r="J124" s="826" t="s">
        <v>69</v>
      </c>
      <c r="K124" s="852" t="s">
        <v>69</v>
      </c>
      <c r="L124" s="759"/>
      <c r="M124" s="732"/>
      <c r="N124" s="775"/>
      <c r="O124" s="775"/>
      <c r="P124" s="775"/>
      <c r="Q124" s="775"/>
      <c r="R124" s="775"/>
    </row>
    <row r="125" spans="1:18" s="776" customFormat="1" ht="50.1" customHeight="1" x14ac:dyDescent="0.2">
      <c r="A125" s="727">
        <v>33</v>
      </c>
      <c r="B125" s="732">
        <v>10794</v>
      </c>
      <c r="C125" s="796" t="s">
        <v>69</v>
      </c>
      <c r="D125" s="730" t="s">
        <v>675</v>
      </c>
      <c r="E125" s="730" t="s">
        <v>568</v>
      </c>
      <c r="F125" s="732" t="s">
        <v>1267</v>
      </c>
      <c r="G125" s="732">
        <v>7</v>
      </c>
      <c r="H125" s="826" t="s">
        <v>69</v>
      </c>
      <c r="I125" s="730" t="s">
        <v>567</v>
      </c>
      <c r="J125" s="826" t="s">
        <v>69</v>
      </c>
      <c r="K125" s="852" t="s">
        <v>69</v>
      </c>
      <c r="L125" s="732"/>
      <c r="M125" s="732"/>
      <c r="N125" s="775"/>
      <c r="O125" s="775"/>
      <c r="P125" s="775"/>
      <c r="Q125" s="775"/>
      <c r="R125" s="775"/>
    </row>
    <row r="126" spans="1:18" s="776" customFormat="1" ht="50.1" customHeight="1" x14ac:dyDescent="0.2">
      <c r="A126" s="727">
        <v>34</v>
      </c>
      <c r="B126" s="732">
        <v>10794</v>
      </c>
      <c r="C126" s="796" t="s">
        <v>69</v>
      </c>
      <c r="D126" s="730" t="s">
        <v>712</v>
      </c>
      <c r="E126" s="730" t="s">
        <v>713</v>
      </c>
      <c r="F126" s="732" t="s">
        <v>1267</v>
      </c>
      <c r="G126" s="732">
        <v>2</v>
      </c>
      <c r="H126" s="826" t="s">
        <v>69</v>
      </c>
      <c r="I126" s="730" t="s">
        <v>504</v>
      </c>
      <c r="J126" s="826" t="s">
        <v>69</v>
      </c>
      <c r="K126" s="852" t="s">
        <v>69</v>
      </c>
      <c r="L126" s="732"/>
      <c r="M126" s="732"/>
      <c r="N126" s="775"/>
      <c r="O126" s="775"/>
      <c r="P126" s="775"/>
      <c r="Q126" s="775"/>
      <c r="R126" s="775"/>
    </row>
    <row r="127" spans="1:18" s="776" customFormat="1" ht="50.1" customHeight="1" x14ac:dyDescent="0.2">
      <c r="A127" s="727">
        <v>35</v>
      </c>
      <c r="B127" s="732">
        <v>10794</v>
      </c>
      <c r="C127" s="730" t="s">
        <v>760</v>
      </c>
      <c r="D127" s="730" t="s">
        <v>760</v>
      </c>
      <c r="E127" s="730" t="s">
        <v>711</v>
      </c>
      <c r="F127" s="732" t="s">
        <v>1267</v>
      </c>
      <c r="G127" s="732"/>
      <c r="H127" s="826" t="s">
        <v>69</v>
      </c>
      <c r="I127" s="730" t="s">
        <v>515</v>
      </c>
      <c r="J127" s="826" t="s">
        <v>69</v>
      </c>
      <c r="K127" s="852" t="s">
        <v>69</v>
      </c>
      <c r="L127" s="732"/>
      <c r="M127" s="732"/>
      <c r="N127" s="775"/>
      <c r="O127" s="775"/>
      <c r="P127" s="775"/>
      <c r="Q127" s="775"/>
      <c r="R127" s="775"/>
    </row>
    <row r="128" spans="1:18" s="776" customFormat="1" ht="50.1" customHeight="1" x14ac:dyDescent="0.2">
      <c r="A128" s="727"/>
      <c r="B128" s="732"/>
      <c r="C128" s="730"/>
      <c r="D128" s="730"/>
      <c r="E128" s="730"/>
      <c r="F128" s="732"/>
      <c r="G128" s="732"/>
      <c r="H128" s="731"/>
      <c r="I128" s="730" t="s">
        <v>759</v>
      </c>
      <c r="J128" s="826" t="s">
        <v>69</v>
      </c>
      <c r="K128" s="852" t="s">
        <v>69</v>
      </c>
      <c r="L128" s="732"/>
      <c r="M128" s="732"/>
      <c r="N128" s="775"/>
      <c r="O128" s="775"/>
      <c r="P128" s="775"/>
      <c r="Q128" s="775"/>
      <c r="R128" s="775"/>
    </row>
    <row r="129" spans="1:18" s="776" customFormat="1" ht="50.1" customHeight="1" x14ac:dyDescent="0.2">
      <c r="A129" s="727">
        <v>36</v>
      </c>
      <c r="B129" s="732">
        <v>10794</v>
      </c>
      <c r="C129" s="730" t="s">
        <v>462</v>
      </c>
      <c r="D129" s="730" t="s">
        <v>761</v>
      </c>
      <c r="E129" s="730" t="s">
        <v>713</v>
      </c>
      <c r="F129" s="732" t="s">
        <v>244</v>
      </c>
      <c r="G129" s="732"/>
      <c r="H129" s="826" t="s">
        <v>69</v>
      </c>
      <c r="I129" s="730" t="s">
        <v>764</v>
      </c>
      <c r="J129" s="826" t="s">
        <v>69</v>
      </c>
      <c r="K129" s="852" t="s">
        <v>69</v>
      </c>
      <c r="L129" s="732"/>
      <c r="M129" s="732"/>
      <c r="N129" s="775"/>
      <c r="O129" s="775"/>
      <c r="P129" s="775"/>
      <c r="Q129" s="775"/>
      <c r="R129" s="775"/>
    </row>
    <row r="130" spans="1:18" s="776" customFormat="1" ht="50.1" customHeight="1" x14ac:dyDescent="0.2">
      <c r="A130" s="727"/>
      <c r="B130" s="732"/>
      <c r="C130" s="730"/>
      <c r="D130" s="730" t="s">
        <v>762</v>
      </c>
      <c r="E130" s="730" t="s">
        <v>781</v>
      </c>
      <c r="F130" s="732"/>
      <c r="G130" s="732"/>
      <c r="H130" s="731"/>
      <c r="I130" s="730" t="s">
        <v>765</v>
      </c>
      <c r="J130" s="826" t="s">
        <v>69</v>
      </c>
      <c r="K130" s="852" t="s">
        <v>69</v>
      </c>
      <c r="L130" s="732"/>
      <c r="M130" s="732"/>
      <c r="N130" s="775"/>
      <c r="O130" s="775"/>
      <c r="P130" s="775"/>
      <c r="Q130" s="775"/>
      <c r="R130" s="775"/>
    </row>
    <row r="131" spans="1:18" s="776" customFormat="1" ht="50.1" customHeight="1" x14ac:dyDescent="0.2">
      <c r="A131" s="727"/>
      <c r="B131" s="732"/>
      <c r="C131" s="730"/>
      <c r="D131" s="730" t="s">
        <v>763</v>
      </c>
      <c r="E131" s="730" t="s">
        <v>782</v>
      </c>
      <c r="F131" s="732"/>
      <c r="G131" s="732"/>
      <c r="H131" s="731"/>
      <c r="I131" s="730" t="s">
        <v>766</v>
      </c>
      <c r="J131" s="826" t="s">
        <v>69</v>
      </c>
      <c r="K131" s="852" t="s">
        <v>69</v>
      </c>
      <c r="L131" s="732"/>
      <c r="M131" s="732"/>
      <c r="N131" s="775"/>
      <c r="O131" s="775"/>
      <c r="P131" s="775"/>
      <c r="Q131" s="775"/>
      <c r="R131" s="775"/>
    </row>
    <row r="132" spans="1:18" s="776" customFormat="1" ht="50.1" customHeight="1" x14ac:dyDescent="0.2">
      <c r="A132" s="727">
        <v>37</v>
      </c>
      <c r="B132" s="732">
        <v>10794</v>
      </c>
      <c r="C132" s="730" t="s">
        <v>774</v>
      </c>
      <c r="D132" s="730" t="s">
        <v>771</v>
      </c>
      <c r="E132" s="730" t="s">
        <v>778</v>
      </c>
      <c r="F132" s="732" t="s">
        <v>244</v>
      </c>
      <c r="G132" s="732"/>
      <c r="H132" s="826" t="s">
        <v>69</v>
      </c>
      <c r="I132" s="730" t="s">
        <v>767</v>
      </c>
      <c r="J132" s="826" t="s">
        <v>69</v>
      </c>
      <c r="K132" s="852" t="s">
        <v>69</v>
      </c>
      <c r="L132" s="732"/>
      <c r="M132" s="732" t="s">
        <v>768</v>
      </c>
      <c r="N132" s="775"/>
      <c r="O132" s="775"/>
      <c r="P132" s="775"/>
      <c r="Q132" s="775"/>
      <c r="R132" s="775"/>
    </row>
    <row r="133" spans="1:18" s="776" customFormat="1" ht="50.1" customHeight="1" x14ac:dyDescent="0.2">
      <c r="A133" s="727"/>
      <c r="B133" s="732"/>
      <c r="C133" s="730"/>
      <c r="D133" s="730" t="s">
        <v>772</v>
      </c>
      <c r="E133" s="730" t="s">
        <v>779</v>
      </c>
      <c r="F133" s="732"/>
      <c r="G133" s="732"/>
      <c r="H133" s="731"/>
      <c r="I133" s="730" t="s">
        <v>769</v>
      </c>
      <c r="J133" s="826" t="s">
        <v>69</v>
      </c>
      <c r="K133" s="852" t="s">
        <v>69</v>
      </c>
      <c r="L133" s="732"/>
      <c r="M133" s="732"/>
      <c r="N133" s="775"/>
      <c r="O133" s="775"/>
      <c r="P133" s="775"/>
      <c r="Q133" s="775"/>
      <c r="R133" s="775"/>
    </row>
    <row r="134" spans="1:18" s="776" customFormat="1" ht="50.1" customHeight="1" x14ac:dyDescent="0.2">
      <c r="A134" s="727"/>
      <c r="B134" s="732"/>
      <c r="C134" s="730"/>
      <c r="D134" s="730" t="s">
        <v>773</v>
      </c>
      <c r="E134" s="730" t="s">
        <v>778</v>
      </c>
      <c r="F134" s="732"/>
      <c r="G134" s="732"/>
      <c r="H134" s="731"/>
      <c r="I134" s="730" t="s">
        <v>770</v>
      </c>
      <c r="J134" s="826" t="s">
        <v>69</v>
      </c>
      <c r="K134" s="852" t="s">
        <v>69</v>
      </c>
      <c r="L134" s="732"/>
      <c r="M134" s="732"/>
      <c r="N134" s="775"/>
      <c r="O134" s="775"/>
      <c r="P134" s="775"/>
      <c r="Q134" s="775"/>
      <c r="R134" s="775"/>
    </row>
    <row r="135" spans="1:18" s="776" customFormat="1" ht="50.1" customHeight="1" x14ac:dyDescent="0.2">
      <c r="A135" s="727">
        <v>38</v>
      </c>
      <c r="B135" s="732">
        <v>10794</v>
      </c>
      <c r="C135" s="730" t="s">
        <v>783</v>
      </c>
      <c r="D135" s="730" t="s">
        <v>775</v>
      </c>
      <c r="E135" s="730" t="s">
        <v>780</v>
      </c>
      <c r="F135" s="732" t="s">
        <v>244</v>
      </c>
      <c r="G135" s="732"/>
      <c r="H135" s="826" t="s">
        <v>69</v>
      </c>
      <c r="I135" s="730" t="s">
        <v>776</v>
      </c>
      <c r="J135" s="826" t="s">
        <v>69</v>
      </c>
      <c r="K135" s="852" t="s">
        <v>69</v>
      </c>
      <c r="L135" s="732"/>
      <c r="M135" s="732"/>
      <c r="N135" s="775"/>
      <c r="O135" s="775"/>
      <c r="P135" s="775"/>
      <c r="Q135" s="775"/>
      <c r="R135" s="775"/>
    </row>
    <row r="136" spans="1:18" s="776" customFormat="1" ht="50.1" customHeight="1" x14ac:dyDescent="0.2">
      <c r="A136" s="727"/>
      <c r="B136" s="732"/>
      <c r="C136" s="730"/>
      <c r="D136" s="730"/>
      <c r="E136" s="730"/>
      <c r="F136" s="732"/>
      <c r="G136" s="732"/>
      <c r="H136" s="731"/>
      <c r="I136" s="730" t="s">
        <v>777</v>
      </c>
      <c r="J136" s="826" t="s">
        <v>69</v>
      </c>
      <c r="K136" s="852" t="s">
        <v>69</v>
      </c>
      <c r="L136" s="732"/>
      <c r="M136" s="732"/>
      <c r="N136" s="775"/>
      <c r="O136" s="775"/>
      <c r="P136" s="775"/>
      <c r="Q136" s="775"/>
      <c r="R136" s="775"/>
    </row>
    <row r="137" spans="1:18" s="776" customFormat="1" ht="50.1" customHeight="1" x14ac:dyDescent="0.2">
      <c r="A137" s="727">
        <v>39</v>
      </c>
      <c r="B137" s="732">
        <v>10794</v>
      </c>
      <c r="C137" s="730" t="s">
        <v>789</v>
      </c>
      <c r="D137" s="730" t="s">
        <v>788</v>
      </c>
      <c r="E137" s="730" t="s">
        <v>782</v>
      </c>
      <c r="F137" s="732" t="s">
        <v>1267</v>
      </c>
      <c r="G137" s="732"/>
      <c r="H137" s="826" t="s">
        <v>69</v>
      </c>
      <c r="I137" s="730" t="s">
        <v>515</v>
      </c>
      <c r="J137" s="826" t="s">
        <v>69</v>
      </c>
      <c r="K137" s="852" t="s">
        <v>69</v>
      </c>
      <c r="L137" s="732"/>
      <c r="M137" s="732" t="s">
        <v>785</v>
      </c>
      <c r="N137" s="775"/>
      <c r="O137" s="775"/>
      <c r="P137" s="775"/>
      <c r="Q137" s="775"/>
      <c r="R137" s="775"/>
    </row>
    <row r="138" spans="1:18" s="776" customFormat="1" ht="50.1" customHeight="1" x14ac:dyDescent="0.2">
      <c r="A138" s="727"/>
      <c r="B138" s="732"/>
      <c r="C138" s="730" t="s">
        <v>790</v>
      </c>
      <c r="D138" s="730" t="s">
        <v>791</v>
      </c>
      <c r="E138" s="730"/>
      <c r="F138" s="732"/>
      <c r="G138" s="732"/>
      <c r="H138" s="731"/>
      <c r="I138" s="730" t="s">
        <v>784</v>
      </c>
      <c r="J138" s="826" t="s">
        <v>69</v>
      </c>
      <c r="K138" s="852" t="s">
        <v>69</v>
      </c>
      <c r="L138" s="732"/>
      <c r="M138" s="732"/>
      <c r="N138" s="775"/>
      <c r="O138" s="775"/>
      <c r="P138" s="775"/>
      <c r="Q138" s="775"/>
      <c r="R138" s="775"/>
    </row>
    <row r="139" spans="1:18" s="776" customFormat="1" ht="50.1" customHeight="1" x14ac:dyDescent="0.2">
      <c r="A139" s="727">
        <v>40</v>
      </c>
      <c r="B139" s="732">
        <v>10794</v>
      </c>
      <c r="C139" s="730" t="s">
        <v>786</v>
      </c>
      <c r="D139" s="730" t="s">
        <v>787</v>
      </c>
      <c r="E139" s="730" t="s">
        <v>778</v>
      </c>
      <c r="F139" s="732" t="s">
        <v>1267</v>
      </c>
      <c r="G139" s="732"/>
      <c r="H139" s="826" t="s">
        <v>69</v>
      </c>
      <c r="I139" s="730" t="s">
        <v>732</v>
      </c>
      <c r="J139" s="826" t="s">
        <v>69</v>
      </c>
      <c r="K139" s="852" t="s">
        <v>69</v>
      </c>
      <c r="L139" s="732"/>
      <c r="M139" s="732"/>
      <c r="N139" s="775"/>
      <c r="O139" s="775"/>
      <c r="P139" s="775"/>
      <c r="Q139" s="775"/>
      <c r="R139" s="775"/>
    </row>
    <row r="140" spans="1:18" s="776" customFormat="1" ht="50.1" customHeight="1" x14ac:dyDescent="0.2">
      <c r="A140" s="727">
        <v>41</v>
      </c>
      <c r="B140" s="732">
        <v>10794</v>
      </c>
      <c r="C140" s="730" t="s">
        <v>793</v>
      </c>
      <c r="D140" s="730" t="s">
        <v>793</v>
      </c>
      <c r="E140" s="730" t="s">
        <v>798</v>
      </c>
      <c r="F140" s="732" t="s">
        <v>1267</v>
      </c>
      <c r="G140" s="732">
        <v>2</v>
      </c>
      <c r="H140" s="826" t="s">
        <v>69</v>
      </c>
      <c r="I140" s="730" t="s">
        <v>792</v>
      </c>
      <c r="J140" s="826" t="s">
        <v>69</v>
      </c>
      <c r="K140" s="852" t="s">
        <v>69</v>
      </c>
      <c r="L140" s="732"/>
      <c r="M140" s="732"/>
      <c r="N140" s="775"/>
      <c r="O140" s="775"/>
      <c r="P140" s="775"/>
      <c r="Q140" s="775"/>
      <c r="R140" s="775"/>
    </row>
    <row r="141" spans="1:18" s="776" customFormat="1" ht="50.1" customHeight="1" x14ac:dyDescent="0.2">
      <c r="A141" s="727">
        <v>42</v>
      </c>
      <c r="B141" s="732">
        <v>10794</v>
      </c>
      <c r="C141" s="730" t="s">
        <v>675</v>
      </c>
      <c r="D141" s="730" t="s">
        <v>675</v>
      </c>
      <c r="E141" s="730" t="s">
        <v>797</v>
      </c>
      <c r="F141" s="732" t="s">
        <v>1267</v>
      </c>
      <c r="G141" s="732">
        <v>2</v>
      </c>
      <c r="H141" s="826" t="s">
        <v>69</v>
      </c>
      <c r="I141" s="730" t="s">
        <v>510</v>
      </c>
      <c r="J141" s="826" t="s">
        <v>69</v>
      </c>
      <c r="K141" s="852" t="s">
        <v>69</v>
      </c>
      <c r="L141" s="732"/>
      <c r="M141" s="732"/>
      <c r="N141" s="775"/>
      <c r="O141" s="775"/>
      <c r="P141" s="775"/>
      <c r="Q141" s="775"/>
      <c r="R141" s="775"/>
    </row>
    <row r="142" spans="1:18" s="776" customFormat="1" ht="50.1" customHeight="1" x14ac:dyDescent="0.2">
      <c r="A142" s="727">
        <v>43</v>
      </c>
      <c r="B142" s="732">
        <v>10794</v>
      </c>
      <c r="C142" s="730" t="s">
        <v>799</v>
      </c>
      <c r="D142" s="730" t="s">
        <v>799</v>
      </c>
      <c r="E142" s="730" t="s">
        <v>796</v>
      </c>
      <c r="F142" s="732" t="s">
        <v>1267</v>
      </c>
      <c r="G142" s="732">
        <v>3</v>
      </c>
      <c r="H142" s="826" t="s">
        <v>69</v>
      </c>
      <c r="I142" s="730" t="s">
        <v>515</v>
      </c>
      <c r="J142" s="826" t="s">
        <v>69</v>
      </c>
      <c r="K142" s="852" t="s">
        <v>69</v>
      </c>
      <c r="L142" s="732"/>
      <c r="M142" s="732"/>
      <c r="N142" s="775"/>
      <c r="O142" s="775"/>
      <c r="P142" s="775"/>
      <c r="Q142" s="775"/>
      <c r="R142" s="775"/>
    </row>
    <row r="143" spans="1:18" s="776" customFormat="1" ht="50.1" customHeight="1" x14ac:dyDescent="0.2">
      <c r="A143" s="727"/>
      <c r="B143" s="732"/>
      <c r="C143" s="730"/>
      <c r="D143" s="730"/>
      <c r="E143" s="730"/>
      <c r="F143" s="732"/>
      <c r="G143" s="732"/>
      <c r="H143" s="731"/>
      <c r="I143" s="730" t="s">
        <v>794</v>
      </c>
      <c r="J143" s="826" t="s">
        <v>69</v>
      </c>
      <c r="K143" s="852" t="s">
        <v>69</v>
      </c>
      <c r="L143" s="732"/>
      <c r="M143" s="732"/>
      <c r="N143" s="775"/>
      <c r="O143" s="775"/>
      <c r="P143" s="775"/>
      <c r="Q143" s="775"/>
      <c r="R143" s="775"/>
    </row>
    <row r="144" spans="1:18" s="776" customFormat="1" ht="50.1" customHeight="1" x14ac:dyDescent="0.2">
      <c r="A144" s="727"/>
      <c r="B144" s="732"/>
      <c r="C144" s="730"/>
      <c r="D144" s="730"/>
      <c r="E144" s="730"/>
      <c r="F144" s="732"/>
      <c r="G144" s="732"/>
      <c r="H144" s="731"/>
      <c r="I144" s="730" t="s">
        <v>795</v>
      </c>
      <c r="J144" s="826" t="s">
        <v>69</v>
      </c>
      <c r="K144" s="852" t="s">
        <v>69</v>
      </c>
      <c r="L144" s="732"/>
      <c r="M144" s="732"/>
      <c r="N144" s="775"/>
      <c r="O144" s="775"/>
      <c r="P144" s="775"/>
      <c r="Q144" s="775"/>
      <c r="R144" s="775"/>
    </row>
    <row r="145" spans="1:18" s="776" customFormat="1" ht="50.1" customHeight="1" x14ac:dyDescent="0.2">
      <c r="A145" s="727">
        <v>44</v>
      </c>
      <c r="B145" s="732">
        <v>10794</v>
      </c>
      <c r="C145" s="730" t="s">
        <v>801</v>
      </c>
      <c r="D145" s="730" t="s">
        <v>801</v>
      </c>
      <c r="E145" s="730" t="s">
        <v>802</v>
      </c>
      <c r="F145" s="732" t="s">
        <v>1267</v>
      </c>
      <c r="G145" s="732">
        <v>2</v>
      </c>
      <c r="H145" s="826" t="s">
        <v>69</v>
      </c>
      <c r="I145" s="730" t="s">
        <v>800</v>
      </c>
      <c r="J145" s="826" t="s">
        <v>69</v>
      </c>
      <c r="K145" s="852" t="s">
        <v>69</v>
      </c>
      <c r="L145" s="732"/>
      <c r="M145" s="732"/>
      <c r="N145" s="775"/>
      <c r="O145" s="775"/>
      <c r="P145" s="775"/>
      <c r="Q145" s="775"/>
      <c r="R145" s="775"/>
    </row>
    <row r="146" spans="1:18" s="776" customFormat="1" ht="50.1" customHeight="1" x14ac:dyDescent="0.2">
      <c r="A146" s="727">
        <v>45</v>
      </c>
      <c r="B146" s="732">
        <v>10794</v>
      </c>
      <c r="C146" s="730" t="s">
        <v>809</v>
      </c>
      <c r="D146" s="730" t="s">
        <v>809</v>
      </c>
      <c r="E146" s="730" t="s">
        <v>810</v>
      </c>
      <c r="F146" s="732" t="s">
        <v>1267</v>
      </c>
      <c r="G146" s="732">
        <v>2</v>
      </c>
      <c r="H146" s="826" t="s">
        <v>69</v>
      </c>
      <c r="I146" s="730" t="s">
        <v>808</v>
      </c>
      <c r="J146" s="826" t="s">
        <v>69</v>
      </c>
      <c r="K146" s="852" t="s">
        <v>69</v>
      </c>
      <c r="L146" s="732"/>
      <c r="M146" s="732"/>
      <c r="N146" s="775"/>
      <c r="O146" s="775"/>
      <c r="P146" s="775"/>
      <c r="Q146" s="775"/>
      <c r="R146" s="775"/>
    </row>
    <row r="147" spans="1:18" s="776" customFormat="1" ht="50.1" customHeight="1" x14ac:dyDescent="0.2">
      <c r="A147" s="727">
        <v>46</v>
      </c>
      <c r="B147" s="732">
        <v>10794</v>
      </c>
      <c r="C147" s="796" t="s">
        <v>69</v>
      </c>
      <c r="D147" s="730" t="s">
        <v>359</v>
      </c>
      <c r="E147" s="730" t="s">
        <v>713</v>
      </c>
      <c r="F147" s="732" t="s">
        <v>1267</v>
      </c>
      <c r="G147" s="732">
        <v>2</v>
      </c>
      <c r="H147" s="826" t="s">
        <v>69</v>
      </c>
      <c r="I147" s="730" t="s">
        <v>504</v>
      </c>
      <c r="J147" s="826" t="s">
        <v>69</v>
      </c>
      <c r="K147" s="852" t="s">
        <v>69</v>
      </c>
      <c r="L147" s="732"/>
      <c r="M147" s="732"/>
      <c r="N147" s="775"/>
      <c r="O147" s="775"/>
      <c r="P147" s="775"/>
      <c r="Q147" s="775"/>
      <c r="R147" s="775"/>
    </row>
    <row r="148" spans="1:18" s="776" customFormat="1" ht="50.1" customHeight="1" x14ac:dyDescent="0.2">
      <c r="A148" s="727">
        <v>47</v>
      </c>
      <c r="B148" s="732">
        <v>10794</v>
      </c>
      <c r="C148" s="796" t="s">
        <v>69</v>
      </c>
      <c r="D148" s="730" t="s">
        <v>811</v>
      </c>
      <c r="E148" s="730" t="s">
        <v>713</v>
      </c>
      <c r="F148" s="732" t="s">
        <v>1267</v>
      </c>
      <c r="G148" s="732">
        <v>2</v>
      </c>
      <c r="H148" s="826" t="s">
        <v>69</v>
      </c>
      <c r="I148" s="730" t="s">
        <v>746</v>
      </c>
      <c r="J148" s="826" t="s">
        <v>69</v>
      </c>
      <c r="K148" s="852" t="s">
        <v>69</v>
      </c>
      <c r="L148" s="732"/>
      <c r="M148" s="732"/>
      <c r="N148" s="775"/>
      <c r="O148" s="775"/>
      <c r="P148" s="775"/>
      <c r="Q148" s="775"/>
      <c r="R148" s="775"/>
    </row>
    <row r="149" spans="1:18" s="776" customFormat="1" ht="50.1" customHeight="1" x14ac:dyDescent="0.2">
      <c r="A149" s="727">
        <v>48</v>
      </c>
      <c r="B149" s="732">
        <v>10794</v>
      </c>
      <c r="C149" s="796" t="s">
        <v>69</v>
      </c>
      <c r="D149" s="730" t="s">
        <v>812</v>
      </c>
      <c r="E149" s="730" t="s">
        <v>810</v>
      </c>
      <c r="F149" s="732" t="s">
        <v>1267</v>
      </c>
      <c r="G149" s="732">
        <v>2</v>
      </c>
      <c r="H149" s="826" t="s">
        <v>69</v>
      </c>
      <c r="I149" s="730" t="s">
        <v>503</v>
      </c>
      <c r="J149" s="826" t="s">
        <v>69</v>
      </c>
      <c r="K149" s="852" t="s">
        <v>69</v>
      </c>
      <c r="L149" s="732"/>
      <c r="M149" s="732"/>
      <c r="N149" s="775"/>
      <c r="O149" s="775"/>
      <c r="P149" s="775"/>
      <c r="Q149" s="775"/>
      <c r="R149" s="775"/>
    </row>
    <row r="150" spans="1:18" s="776" customFormat="1" ht="50.1" customHeight="1" x14ac:dyDescent="0.2">
      <c r="A150" s="727">
        <v>49</v>
      </c>
      <c r="B150" s="732">
        <v>10794</v>
      </c>
      <c r="C150" s="796" t="s">
        <v>69</v>
      </c>
      <c r="D150" s="730" t="s">
        <v>817</v>
      </c>
      <c r="E150" s="730" t="s">
        <v>816</v>
      </c>
      <c r="F150" s="732" t="s">
        <v>1267</v>
      </c>
      <c r="G150" s="732">
        <v>2</v>
      </c>
      <c r="H150" s="826" t="s">
        <v>69</v>
      </c>
      <c r="I150" s="730" t="s">
        <v>813</v>
      </c>
      <c r="J150" s="826" t="s">
        <v>69</v>
      </c>
      <c r="K150" s="852" t="s">
        <v>69</v>
      </c>
      <c r="L150" s="732"/>
      <c r="M150" s="732"/>
      <c r="N150" s="775"/>
      <c r="O150" s="775"/>
      <c r="P150" s="775"/>
      <c r="Q150" s="775"/>
      <c r="R150" s="775"/>
    </row>
    <row r="151" spans="1:18" s="776" customFormat="1" ht="50.1" customHeight="1" x14ac:dyDescent="0.2">
      <c r="A151" s="727">
        <v>50</v>
      </c>
      <c r="B151" s="732">
        <v>10794</v>
      </c>
      <c r="C151" s="796" t="s">
        <v>69</v>
      </c>
      <c r="D151" s="730" t="s">
        <v>818</v>
      </c>
      <c r="E151" s="730" t="s">
        <v>816</v>
      </c>
      <c r="F151" s="732" t="s">
        <v>1267</v>
      </c>
      <c r="G151" s="732">
        <v>2</v>
      </c>
      <c r="H151" s="826" t="s">
        <v>69</v>
      </c>
      <c r="I151" s="730" t="s">
        <v>504</v>
      </c>
      <c r="J151" s="826" t="s">
        <v>69</v>
      </c>
      <c r="K151" s="852" t="s">
        <v>69</v>
      </c>
      <c r="L151" s="732"/>
      <c r="M151" s="732"/>
      <c r="N151" s="775"/>
      <c r="O151" s="775"/>
      <c r="P151" s="775"/>
      <c r="Q151" s="775"/>
      <c r="R151" s="775"/>
    </row>
    <row r="152" spans="1:18" s="776" customFormat="1" ht="50.1" customHeight="1" x14ac:dyDescent="0.2">
      <c r="A152" s="727">
        <v>51</v>
      </c>
      <c r="B152" s="732">
        <v>10794</v>
      </c>
      <c r="C152" s="796" t="s">
        <v>69</v>
      </c>
      <c r="D152" s="730" t="s">
        <v>819</v>
      </c>
      <c r="E152" s="730" t="s">
        <v>815</v>
      </c>
      <c r="F152" s="732" t="s">
        <v>1267</v>
      </c>
      <c r="G152" s="732">
        <v>2</v>
      </c>
      <c r="H152" s="826" t="s">
        <v>69</v>
      </c>
      <c r="I152" s="730" t="s">
        <v>515</v>
      </c>
      <c r="J152" s="826" t="s">
        <v>69</v>
      </c>
      <c r="K152" s="852" t="s">
        <v>69</v>
      </c>
      <c r="L152" s="732"/>
      <c r="M152" s="732"/>
      <c r="N152" s="775"/>
      <c r="O152" s="775"/>
      <c r="P152" s="775"/>
      <c r="Q152" s="775"/>
      <c r="R152" s="775"/>
    </row>
    <row r="153" spans="1:18" s="776" customFormat="1" ht="50.1" customHeight="1" x14ac:dyDescent="0.2">
      <c r="A153" s="727"/>
      <c r="B153" s="732"/>
      <c r="C153" s="730"/>
      <c r="D153" s="730"/>
      <c r="E153" s="730"/>
      <c r="F153" s="732"/>
      <c r="G153" s="732"/>
      <c r="H153" s="731"/>
      <c r="I153" s="730" t="s">
        <v>814</v>
      </c>
      <c r="J153" s="826" t="s">
        <v>69</v>
      </c>
      <c r="K153" s="852" t="s">
        <v>69</v>
      </c>
      <c r="L153" s="732"/>
      <c r="M153" s="732"/>
      <c r="N153" s="775"/>
      <c r="O153" s="775"/>
      <c r="P153" s="775"/>
      <c r="Q153" s="775"/>
      <c r="R153" s="775"/>
    </row>
    <row r="154" spans="1:18" s="774" customFormat="1" ht="50.1" customHeight="1" x14ac:dyDescent="0.2">
      <c r="A154" s="747"/>
      <c r="B154" s="744">
        <v>11</v>
      </c>
      <c r="C154" s="709" t="s">
        <v>414</v>
      </c>
      <c r="D154" s="770"/>
      <c r="E154" s="770"/>
      <c r="F154" s="744"/>
      <c r="G154" s="787">
        <f>G155</f>
        <v>13</v>
      </c>
      <c r="H154" s="772">
        <f>H155</f>
        <v>2000</v>
      </c>
      <c r="I154" s="770"/>
      <c r="J154" s="772"/>
      <c r="K154" s="744"/>
      <c r="L154" s="744"/>
      <c r="M154" s="744"/>
      <c r="N154" s="773"/>
      <c r="O154" s="773"/>
      <c r="P154" s="773"/>
      <c r="Q154" s="773"/>
      <c r="R154" s="773"/>
    </row>
    <row r="155" spans="1:18" s="776" customFormat="1" ht="50.1" customHeight="1" x14ac:dyDescent="0.2">
      <c r="A155" s="727"/>
      <c r="B155" s="744">
        <v>11090</v>
      </c>
      <c r="C155" s="709" t="s">
        <v>1099</v>
      </c>
      <c r="D155" s="730"/>
      <c r="E155" s="730"/>
      <c r="F155" s="732"/>
      <c r="G155" s="744">
        <f>SUM(G156:G162)</f>
        <v>13</v>
      </c>
      <c r="H155" s="772">
        <f>SUM(H156:H162)</f>
        <v>2000</v>
      </c>
      <c r="I155" s="730"/>
      <c r="J155" s="734"/>
      <c r="K155" s="732"/>
      <c r="L155" s="732"/>
      <c r="M155" s="730"/>
      <c r="N155" s="775"/>
      <c r="O155" s="775"/>
      <c r="P155" s="775"/>
      <c r="Q155" s="775"/>
      <c r="R155" s="775"/>
    </row>
    <row r="156" spans="1:18" s="776" customFormat="1" ht="50.1" customHeight="1" x14ac:dyDescent="0.2">
      <c r="A156" s="727">
        <v>1</v>
      </c>
      <c r="B156" s="732">
        <v>11090</v>
      </c>
      <c r="C156" s="796" t="s">
        <v>69</v>
      </c>
      <c r="D156" s="730" t="s">
        <v>1100</v>
      </c>
      <c r="E156" s="730" t="s">
        <v>1219</v>
      </c>
      <c r="F156" s="732" t="s">
        <v>1267</v>
      </c>
      <c r="G156" s="732">
        <v>2</v>
      </c>
      <c r="H156" s="736">
        <v>2000</v>
      </c>
      <c r="I156" s="730" t="s">
        <v>1101</v>
      </c>
      <c r="J156" s="826" t="s">
        <v>69</v>
      </c>
      <c r="K156" s="852" t="s">
        <v>69</v>
      </c>
      <c r="L156" s="732"/>
      <c r="M156" s="730"/>
      <c r="N156" s="775"/>
      <c r="O156" s="775"/>
      <c r="P156" s="775"/>
      <c r="Q156" s="775"/>
      <c r="R156" s="775"/>
    </row>
    <row r="157" spans="1:18" s="776" customFormat="1" ht="50.1" customHeight="1" x14ac:dyDescent="0.2">
      <c r="A157" s="727">
        <v>2</v>
      </c>
      <c r="B157" s="732">
        <v>11090</v>
      </c>
      <c r="C157" s="796" t="s">
        <v>69</v>
      </c>
      <c r="D157" s="730" t="s">
        <v>801</v>
      </c>
      <c r="E157" s="730" t="s">
        <v>1201</v>
      </c>
      <c r="F157" s="732" t="s">
        <v>1267</v>
      </c>
      <c r="G157" s="732">
        <v>3</v>
      </c>
      <c r="H157" s="826" t="s">
        <v>69</v>
      </c>
      <c r="I157" s="730" t="s">
        <v>1198</v>
      </c>
      <c r="J157" s="826" t="s">
        <v>69</v>
      </c>
      <c r="K157" s="852" t="s">
        <v>69</v>
      </c>
      <c r="L157" s="732"/>
      <c r="M157" s="730"/>
      <c r="N157" s="775"/>
      <c r="O157" s="775"/>
      <c r="P157" s="775"/>
      <c r="Q157" s="775"/>
      <c r="R157" s="775"/>
    </row>
    <row r="158" spans="1:18" s="776" customFormat="1" ht="50.1" customHeight="1" x14ac:dyDescent="0.2">
      <c r="A158" s="727"/>
      <c r="B158" s="732"/>
      <c r="C158" s="796"/>
      <c r="D158" s="730"/>
      <c r="E158" s="730"/>
      <c r="F158" s="732"/>
      <c r="G158" s="732"/>
      <c r="H158" s="736"/>
      <c r="I158" s="730" t="s">
        <v>1199</v>
      </c>
      <c r="J158" s="826" t="s">
        <v>69</v>
      </c>
      <c r="K158" s="852" t="s">
        <v>69</v>
      </c>
      <c r="L158" s="732"/>
      <c r="M158" s="730"/>
      <c r="N158" s="775"/>
      <c r="O158" s="775"/>
      <c r="P158" s="775"/>
      <c r="Q158" s="775"/>
      <c r="R158" s="775"/>
    </row>
    <row r="159" spans="1:18" s="776" customFormat="1" ht="50.1" customHeight="1" x14ac:dyDescent="0.2">
      <c r="A159" s="727">
        <v>3</v>
      </c>
      <c r="B159" s="732">
        <v>11090</v>
      </c>
      <c r="C159" s="796" t="s">
        <v>69</v>
      </c>
      <c r="D159" s="730" t="s">
        <v>1203</v>
      </c>
      <c r="E159" s="730" t="s">
        <v>1202</v>
      </c>
      <c r="F159" s="732" t="s">
        <v>1267</v>
      </c>
      <c r="G159" s="732">
        <v>2</v>
      </c>
      <c r="H159" s="826" t="s">
        <v>69</v>
      </c>
      <c r="I159" s="730" t="s">
        <v>1200</v>
      </c>
      <c r="J159" s="826" t="s">
        <v>69</v>
      </c>
      <c r="K159" s="852" t="s">
        <v>69</v>
      </c>
      <c r="L159" s="732"/>
      <c r="M159" s="730"/>
      <c r="N159" s="775"/>
      <c r="O159" s="775"/>
      <c r="P159" s="775"/>
      <c r="Q159" s="775"/>
      <c r="R159" s="775"/>
    </row>
    <row r="160" spans="1:18" s="776" customFormat="1" ht="50.1" customHeight="1" x14ac:dyDescent="0.2">
      <c r="A160" s="727">
        <v>4</v>
      </c>
      <c r="B160" s="732">
        <v>11090</v>
      </c>
      <c r="C160" s="796" t="s">
        <v>69</v>
      </c>
      <c r="D160" s="730" t="s">
        <v>1212</v>
      </c>
      <c r="E160" s="730" t="s">
        <v>711</v>
      </c>
      <c r="F160" s="732" t="s">
        <v>1267</v>
      </c>
      <c r="G160" s="732">
        <v>2</v>
      </c>
      <c r="H160" s="826" t="s">
        <v>69</v>
      </c>
      <c r="I160" s="730" t="s">
        <v>1209</v>
      </c>
      <c r="J160" s="826" t="s">
        <v>69</v>
      </c>
      <c r="K160" s="852" t="s">
        <v>69</v>
      </c>
      <c r="L160" s="732"/>
      <c r="M160" s="730"/>
      <c r="N160" s="775"/>
      <c r="O160" s="775"/>
      <c r="P160" s="775"/>
      <c r="Q160" s="775"/>
      <c r="R160" s="775"/>
    </row>
    <row r="161" spans="1:18" s="776" customFormat="1" ht="50.1" customHeight="1" x14ac:dyDescent="0.2">
      <c r="A161" s="727">
        <v>5</v>
      </c>
      <c r="B161" s="732">
        <v>11090</v>
      </c>
      <c r="C161" s="796" t="s">
        <v>69</v>
      </c>
      <c r="D161" s="730" t="s">
        <v>1213</v>
      </c>
      <c r="E161" s="730" t="s">
        <v>1210</v>
      </c>
      <c r="F161" s="732" t="s">
        <v>1267</v>
      </c>
      <c r="G161" s="732">
        <v>2</v>
      </c>
      <c r="H161" s="826" t="s">
        <v>69</v>
      </c>
      <c r="I161" s="730" t="s">
        <v>1211</v>
      </c>
      <c r="J161" s="826" t="s">
        <v>69</v>
      </c>
      <c r="K161" s="852" t="s">
        <v>69</v>
      </c>
      <c r="L161" s="732"/>
      <c r="M161" s="730"/>
      <c r="N161" s="775"/>
      <c r="O161" s="775"/>
      <c r="P161" s="775"/>
      <c r="Q161" s="775"/>
      <c r="R161" s="775"/>
    </row>
    <row r="162" spans="1:18" s="776" customFormat="1" ht="50.1" customHeight="1" x14ac:dyDescent="0.2">
      <c r="A162" s="727">
        <v>6</v>
      </c>
      <c r="B162" s="732">
        <v>11090</v>
      </c>
      <c r="C162" s="796" t="s">
        <v>69</v>
      </c>
      <c r="D162" s="730" t="s">
        <v>1215</v>
      </c>
      <c r="E162" s="730" t="s">
        <v>1196</v>
      </c>
      <c r="F162" s="732" t="s">
        <v>1267</v>
      </c>
      <c r="G162" s="732">
        <v>2</v>
      </c>
      <c r="H162" s="826" t="s">
        <v>69</v>
      </c>
      <c r="I162" s="730" t="s">
        <v>1214</v>
      </c>
      <c r="J162" s="826" t="s">
        <v>69</v>
      </c>
      <c r="K162" s="852" t="s">
        <v>69</v>
      </c>
      <c r="L162" s="732"/>
      <c r="M162" s="732"/>
      <c r="N162" s="775"/>
      <c r="O162" s="775"/>
      <c r="P162" s="775"/>
      <c r="Q162" s="775"/>
      <c r="R162" s="775"/>
    </row>
    <row r="163" spans="1:18" s="776" customFormat="1" ht="20.100000000000001" customHeight="1" x14ac:dyDescent="0.2">
      <c r="A163" s="727"/>
      <c r="B163" s="732"/>
      <c r="C163" s="730"/>
      <c r="D163" s="730"/>
      <c r="E163" s="730"/>
      <c r="F163" s="732"/>
      <c r="G163" s="732"/>
      <c r="H163" s="731"/>
      <c r="I163" s="730"/>
      <c r="J163" s="731"/>
      <c r="K163" s="732"/>
      <c r="L163" s="732"/>
      <c r="M163" s="732"/>
      <c r="N163" s="775"/>
      <c r="O163" s="775"/>
      <c r="P163" s="775"/>
      <c r="Q163" s="775"/>
      <c r="R163" s="775"/>
    </row>
    <row r="164" spans="1:18" s="776" customFormat="1" ht="50.1" customHeight="1" x14ac:dyDescent="0.2">
      <c r="A164" s="746"/>
      <c r="B164" s="797">
        <v>14</v>
      </c>
      <c r="C164" s="798" t="s">
        <v>820</v>
      </c>
      <c r="D164" s="799"/>
      <c r="E164" s="799"/>
      <c r="F164" s="799"/>
      <c r="G164" s="797">
        <f>G165</f>
        <v>17</v>
      </c>
      <c r="H164" s="800">
        <f>H165</f>
        <v>82500</v>
      </c>
      <c r="I164" s="801"/>
      <c r="J164" s="802"/>
      <c r="K164" s="799"/>
      <c r="L164" s="799"/>
      <c r="M164" s="799"/>
    </row>
    <row r="165" spans="1:18" s="776" customFormat="1" ht="50.1" customHeight="1" x14ac:dyDescent="0.2">
      <c r="A165" s="746"/>
      <c r="B165" s="797">
        <v>14111</v>
      </c>
      <c r="C165" s="798" t="s">
        <v>1065</v>
      </c>
      <c r="D165" s="799"/>
      <c r="E165" s="799"/>
      <c r="F165" s="799"/>
      <c r="G165" s="797">
        <f>SUM(G166:G172)</f>
        <v>17</v>
      </c>
      <c r="H165" s="800">
        <f>SUM(H166:H172)</f>
        <v>82500</v>
      </c>
      <c r="I165" s="801"/>
      <c r="J165" s="802"/>
      <c r="K165" s="799"/>
      <c r="L165" s="799"/>
      <c r="M165" s="799"/>
    </row>
    <row r="166" spans="1:18" s="776" customFormat="1" ht="50.1" customHeight="1" x14ac:dyDescent="0.2">
      <c r="A166" s="746">
        <v>1</v>
      </c>
      <c r="B166" s="799">
        <v>14111</v>
      </c>
      <c r="C166" s="728" t="s">
        <v>834</v>
      </c>
      <c r="D166" s="804" t="s">
        <v>824</v>
      </c>
      <c r="E166" s="801" t="s">
        <v>821</v>
      </c>
      <c r="F166" s="799" t="s">
        <v>1267</v>
      </c>
      <c r="G166" s="799">
        <v>5</v>
      </c>
      <c r="H166" s="802">
        <v>20000</v>
      </c>
      <c r="I166" s="801" t="s">
        <v>822</v>
      </c>
      <c r="J166" s="802">
        <f>75*12</f>
        <v>900</v>
      </c>
      <c r="K166" s="799" t="s">
        <v>823</v>
      </c>
      <c r="L166" s="799"/>
      <c r="M166" s="799"/>
    </row>
    <row r="167" spans="1:18" s="776" customFormat="1" ht="50.1" customHeight="1" x14ac:dyDescent="0.2">
      <c r="A167" s="746">
        <v>2</v>
      </c>
      <c r="B167" s="799">
        <v>14111</v>
      </c>
      <c r="C167" s="728" t="s">
        <v>833</v>
      </c>
      <c r="D167" s="804" t="s">
        <v>825</v>
      </c>
      <c r="E167" s="801" t="s">
        <v>830</v>
      </c>
      <c r="F167" s="799" t="s">
        <v>1267</v>
      </c>
      <c r="G167" s="799">
        <v>3</v>
      </c>
      <c r="H167" s="802">
        <v>15000</v>
      </c>
      <c r="I167" s="801" t="s">
        <v>822</v>
      </c>
      <c r="J167" s="802">
        <f>3*25*12</f>
        <v>900</v>
      </c>
      <c r="K167" s="799" t="s">
        <v>823</v>
      </c>
      <c r="L167" s="799"/>
      <c r="M167" s="799"/>
    </row>
    <row r="168" spans="1:18" s="776" customFormat="1" ht="50.1" customHeight="1" x14ac:dyDescent="0.2">
      <c r="A168" s="746">
        <v>3</v>
      </c>
      <c r="B168" s="799">
        <v>14111</v>
      </c>
      <c r="C168" s="803" t="s">
        <v>69</v>
      </c>
      <c r="D168" s="801" t="s">
        <v>832</v>
      </c>
      <c r="E168" s="801" t="s">
        <v>830</v>
      </c>
      <c r="F168" s="799" t="s">
        <v>1267</v>
      </c>
      <c r="G168" s="799">
        <v>1</v>
      </c>
      <c r="H168" s="802">
        <v>7500</v>
      </c>
      <c r="I168" s="801" t="s">
        <v>822</v>
      </c>
      <c r="J168" s="802">
        <v>50</v>
      </c>
      <c r="K168" s="799" t="s">
        <v>823</v>
      </c>
      <c r="L168" s="799"/>
      <c r="M168" s="799"/>
    </row>
    <row r="169" spans="1:18" s="776" customFormat="1" ht="50.1" customHeight="1" x14ac:dyDescent="0.2">
      <c r="A169" s="746">
        <v>4</v>
      </c>
      <c r="B169" s="799">
        <v>14111</v>
      </c>
      <c r="C169" s="803" t="s">
        <v>69</v>
      </c>
      <c r="D169" s="801" t="s">
        <v>839</v>
      </c>
      <c r="E169" s="801" t="s">
        <v>835</v>
      </c>
      <c r="F169" s="799" t="s">
        <v>1267</v>
      </c>
      <c r="G169" s="799">
        <v>2</v>
      </c>
      <c r="H169" s="802">
        <v>10000</v>
      </c>
      <c r="I169" s="801" t="s">
        <v>822</v>
      </c>
      <c r="J169" s="802">
        <v>150</v>
      </c>
      <c r="K169" s="799" t="s">
        <v>823</v>
      </c>
      <c r="L169" s="799"/>
      <c r="M169" s="799"/>
    </row>
    <row r="170" spans="1:18" s="776" customFormat="1" ht="50.1" customHeight="1" x14ac:dyDescent="0.2">
      <c r="A170" s="746">
        <v>5</v>
      </c>
      <c r="B170" s="799">
        <v>14111</v>
      </c>
      <c r="C170" s="803" t="s">
        <v>69</v>
      </c>
      <c r="D170" s="801" t="s">
        <v>840</v>
      </c>
      <c r="E170" s="801" t="s">
        <v>887</v>
      </c>
      <c r="F170" s="799" t="s">
        <v>1267</v>
      </c>
      <c r="G170" s="799">
        <v>2</v>
      </c>
      <c r="H170" s="802">
        <v>10000</v>
      </c>
      <c r="I170" s="801" t="s">
        <v>822</v>
      </c>
      <c r="J170" s="802">
        <v>130</v>
      </c>
      <c r="K170" s="799" t="s">
        <v>823</v>
      </c>
      <c r="L170" s="799"/>
      <c r="M170" s="799"/>
    </row>
    <row r="171" spans="1:18" s="776" customFormat="1" ht="50.1" customHeight="1" x14ac:dyDescent="0.2">
      <c r="A171" s="746">
        <v>6</v>
      </c>
      <c r="B171" s="799">
        <v>14111</v>
      </c>
      <c r="C171" s="803" t="s">
        <v>69</v>
      </c>
      <c r="D171" s="801" t="s">
        <v>841</v>
      </c>
      <c r="E171" s="801" t="s">
        <v>887</v>
      </c>
      <c r="F171" s="799" t="s">
        <v>1267</v>
      </c>
      <c r="G171" s="799">
        <v>2</v>
      </c>
      <c r="H171" s="802">
        <v>10000</v>
      </c>
      <c r="I171" s="801" t="s">
        <v>822</v>
      </c>
      <c r="J171" s="802">
        <v>140</v>
      </c>
      <c r="K171" s="799" t="s">
        <v>823</v>
      </c>
      <c r="L171" s="799"/>
      <c r="M171" s="799"/>
    </row>
    <row r="172" spans="1:18" s="776" customFormat="1" ht="50.1" customHeight="1" x14ac:dyDescent="0.2">
      <c r="A172" s="746">
        <v>7</v>
      </c>
      <c r="B172" s="799">
        <v>14111</v>
      </c>
      <c r="C172" s="803" t="s">
        <v>69</v>
      </c>
      <c r="D172" s="801" t="s">
        <v>842</v>
      </c>
      <c r="E172" s="801" t="s">
        <v>835</v>
      </c>
      <c r="F172" s="799" t="s">
        <v>1267</v>
      </c>
      <c r="G172" s="799">
        <v>2</v>
      </c>
      <c r="H172" s="802">
        <v>10000</v>
      </c>
      <c r="I172" s="801" t="s">
        <v>822</v>
      </c>
      <c r="J172" s="802">
        <v>150</v>
      </c>
      <c r="K172" s="799" t="s">
        <v>823</v>
      </c>
      <c r="L172" s="799"/>
      <c r="M172" s="799"/>
    </row>
    <row r="173" spans="1:18" s="776" customFormat="1" ht="20.100000000000001" customHeight="1" x14ac:dyDescent="0.2">
      <c r="A173" s="746"/>
      <c r="B173" s="799"/>
      <c r="C173" s="805"/>
      <c r="D173" s="805"/>
      <c r="E173" s="806"/>
      <c r="F173" s="806"/>
      <c r="G173" s="807"/>
      <c r="H173" s="808"/>
      <c r="I173" s="806"/>
      <c r="J173" s="809"/>
      <c r="K173" s="799"/>
      <c r="L173" s="799"/>
      <c r="M173" s="799"/>
    </row>
    <row r="174" spans="1:18" s="776" customFormat="1" ht="50.1" customHeight="1" x14ac:dyDescent="0.2">
      <c r="A174" s="743"/>
      <c r="B174" s="744">
        <v>16</v>
      </c>
      <c r="C174" s="2113" t="s">
        <v>415</v>
      </c>
      <c r="D174" s="2114"/>
      <c r="E174" s="2114"/>
      <c r="F174" s="2115"/>
      <c r="G174" s="771">
        <f>G175</f>
        <v>10</v>
      </c>
      <c r="H174" s="772">
        <f>H175</f>
        <v>0</v>
      </c>
      <c r="I174" s="770"/>
      <c r="J174" s="772"/>
      <c r="K174" s="744"/>
      <c r="L174" s="744"/>
      <c r="M174" s="745"/>
    </row>
    <row r="175" spans="1:18" s="776" customFormat="1" ht="50.1" customHeight="1" x14ac:dyDescent="0.2">
      <c r="A175" s="727"/>
      <c r="B175" s="744">
        <v>16292</v>
      </c>
      <c r="C175" s="2088" t="s">
        <v>1068</v>
      </c>
      <c r="D175" s="2089"/>
      <c r="E175" s="2089"/>
      <c r="F175" s="2090"/>
      <c r="G175" s="744">
        <f>SUM(G176:G181)</f>
        <v>10</v>
      </c>
      <c r="H175" s="744">
        <f>SUM(H176:H181)</f>
        <v>0</v>
      </c>
      <c r="I175" s="730"/>
      <c r="J175" s="826"/>
      <c r="K175" s="732"/>
      <c r="L175" s="732"/>
      <c r="M175" s="732"/>
    </row>
    <row r="176" spans="1:18" s="776" customFormat="1" ht="50.1" customHeight="1" x14ac:dyDescent="0.2">
      <c r="A176" s="727">
        <v>1</v>
      </c>
      <c r="B176" s="732">
        <v>16292</v>
      </c>
      <c r="C176" s="796" t="s">
        <v>69</v>
      </c>
      <c r="D176" s="730" t="s">
        <v>1085</v>
      </c>
      <c r="E176" s="730" t="s">
        <v>1084</v>
      </c>
      <c r="F176" s="732" t="s">
        <v>1267</v>
      </c>
      <c r="G176" s="732">
        <v>2</v>
      </c>
      <c r="H176" s="826" t="s">
        <v>69</v>
      </c>
      <c r="I176" s="730" t="s">
        <v>1083</v>
      </c>
      <c r="J176" s="826" t="s">
        <v>69</v>
      </c>
      <c r="K176" s="826" t="s">
        <v>69</v>
      </c>
      <c r="L176" s="732"/>
      <c r="M176" s="732"/>
    </row>
    <row r="177" spans="1:13" s="776" customFormat="1" ht="50.1" customHeight="1" x14ac:dyDescent="0.2">
      <c r="A177" s="727">
        <v>2</v>
      </c>
      <c r="B177" s="732">
        <v>16292</v>
      </c>
      <c r="C177" s="796" t="s">
        <v>69</v>
      </c>
      <c r="D177" s="730" t="s">
        <v>1086</v>
      </c>
      <c r="E177" s="730" t="s">
        <v>1084</v>
      </c>
      <c r="F177" s="732" t="s">
        <v>1267</v>
      </c>
      <c r="G177" s="732">
        <v>2</v>
      </c>
      <c r="H177" s="826" t="s">
        <v>69</v>
      </c>
      <c r="I177" s="730" t="s">
        <v>1083</v>
      </c>
      <c r="J177" s="826" t="s">
        <v>69</v>
      </c>
      <c r="K177" s="826" t="s">
        <v>69</v>
      </c>
      <c r="L177" s="732"/>
      <c r="M177" s="732"/>
    </row>
    <row r="178" spans="1:13" s="776" customFormat="1" ht="50.1" customHeight="1" x14ac:dyDescent="0.2">
      <c r="A178" s="727">
        <v>3</v>
      </c>
      <c r="B178" s="732">
        <v>16292</v>
      </c>
      <c r="C178" s="796" t="s">
        <v>69</v>
      </c>
      <c r="D178" s="730" t="s">
        <v>1093</v>
      </c>
      <c r="E178" s="730" t="s">
        <v>1088</v>
      </c>
      <c r="F178" s="732" t="s">
        <v>1267</v>
      </c>
      <c r="G178" s="732">
        <v>2</v>
      </c>
      <c r="H178" s="826" t="s">
        <v>69</v>
      </c>
      <c r="I178" s="730" t="s">
        <v>1087</v>
      </c>
      <c r="J178" s="826" t="s">
        <v>69</v>
      </c>
      <c r="K178" s="826" t="s">
        <v>69</v>
      </c>
      <c r="L178" s="732"/>
      <c r="M178" s="732"/>
    </row>
    <row r="179" spans="1:13" s="776" customFormat="1" ht="50.1" customHeight="1" x14ac:dyDescent="0.2">
      <c r="A179" s="727">
        <v>4</v>
      </c>
      <c r="B179" s="732">
        <v>16292</v>
      </c>
      <c r="C179" s="796" t="s">
        <v>69</v>
      </c>
      <c r="D179" s="730" t="s">
        <v>1092</v>
      </c>
      <c r="E179" s="730" t="s">
        <v>1089</v>
      </c>
      <c r="F179" s="732" t="s">
        <v>1267</v>
      </c>
      <c r="G179" s="732">
        <v>2</v>
      </c>
      <c r="H179" s="826" t="s">
        <v>69</v>
      </c>
      <c r="I179" s="730" t="s">
        <v>1090</v>
      </c>
      <c r="J179" s="826" t="s">
        <v>69</v>
      </c>
      <c r="K179" s="826" t="s">
        <v>69</v>
      </c>
      <c r="L179" s="732"/>
      <c r="M179" s="732"/>
    </row>
    <row r="180" spans="1:13" s="776" customFormat="1" ht="50.1" customHeight="1" x14ac:dyDescent="0.2">
      <c r="A180" s="727"/>
      <c r="B180" s="732"/>
      <c r="C180" s="732"/>
      <c r="D180" s="730"/>
      <c r="E180" s="732"/>
      <c r="F180" s="732"/>
      <c r="G180" s="732"/>
      <c r="H180" s="826"/>
      <c r="I180" s="730" t="s">
        <v>1091</v>
      </c>
      <c r="J180" s="826" t="s">
        <v>69</v>
      </c>
      <c r="K180" s="826" t="s">
        <v>69</v>
      </c>
      <c r="L180" s="732"/>
      <c r="M180" s="732"/>
    </row>
    <row r="181" spans="1:13" s="776" customFormat="1" ht="50.1" customHeight="1" x14ac:dyDescent="0.2">
      <c r="A181" s="727">
        <v>5</v>
      </c>
      <c r="B181" s="732">
        <v>16292</v>
      </c>
      <c r="C181" s="796" t="s">
        <v>69</v>
      </c>
      <c r="D181" s="730" t="s">
        <v>1097</v>
      </c>
      <c r="E181" s="730" t="s">
        <v>713</v>
      </c>
      <c r="F181" s="732" t="s">
        <v>1267</v>
      </c>
      <c r="G181" s="732">
        <v>2</v>
      </c>
      <c r="H181" s="826" t="s">
        <v>69</v>
      </c>
      <c r="I181" s="730" t="s">
        <v>1096</v>
      </c>
      <c r="J181" s="826" t="s">
        <v>69</v>
      </c>
      <c r="K181" s="826" t="s">
        <v>69</v>
      </c>
      <c r="L181" s="732"/>
      <c r="M181" s="732"/>
    </row>
    <row r="182" spans="1:13" s="776" customFormat="1" ht="20.100000000000001" customHeight="1" x14ac:dyDescent="0.2">
      <c r="A182" s="727"/>
      <c r="B182" s="732"/>
      <c r="C182" s="732"/>
      <c r="D182" s="732"/>
      <c r="E182" s="732"/>
      <c r="F182" s="732"/>
      <c r="G182" s="732"/>
      <c r="H182" s="731"/>
      <c r="I182" s="730"/>
      <c r="J182" s="731"/>
      <c r="K182" s="732"/>
      <c r="L182" s="732"/>
      <c r="M182" s="732"/>
    </row>
    <row r="183" spans="1:13" s="776" customFormat="1" ht="50.1" customHeight="1" x14ac:dyDescent="0.2">
      <c r="A183" s="748"/>
      <c r="B183" s="797">
        <v>31</v>
      </c>
      <c r="C183" s="798" t="s">
        <v>412</v>
      </c>
      <c r="D183" s="854"/>
      <c r="E183" s="854"/>
      <c r="F183" s="797"/>
      <c r="G183" s="855">
        <f>+G184</f>
        <v>31</v>
      </c>
      <c r="H183" s="856">
        <f>+H184</f>
        <v>190000</v>
      </c>
      <c r="I183" s="857"/>
      <c r="J183" s="856"/>
      <c r="K183" s="858"/>
      <c r="L183" s="859"/>
      <c r="M183" s="860"/>
    </row>
    <row r="184" spans="1:13" s="776" customFormat="1" ht="50.1" customHeight="1" x14ac:dyDescent="0.2">
      <c r="A184" s="743"/>
      <c r="B184" s="744">
        <v>31001</v>
      </c>
      <c r="C184" s="710" t="s">
        <v>1073</v>
      </c>
      <c r="D184" s="782"/>
      <c r="E184" s="782"/>
      <c r="F184" s="744"/>
      <c r="G184" s="783">
        <f>SUM(G185:G204)</f>
        <v>31</v>
      </c>
      <c r="H184" s="784">
        <f>SUM(H185:H204)</f>
        <v>190000</v>
      </c>
      <c r="I184" s="785"/>
      <c r="J184" s="784"/>
      <c r="K184" s="783"/>
      <c r="L184" s="783"/>
      <c r="M184" s="744"/>
    </row>
    <row r="185" spans="1:13" s="776" customFormat="1" ht="50.1" customHeight="1" x14ac:dyDescent="0.2">
      <c r="A185" s="727">
        <v>1</v>
      </c>
      <c r="B185" s="732">
        <v>31001</v>
      </c>
      <c r="C185" s="796" t="s">
        <v>69</v>
      </c>
      <c r="D185" s="728" t="s">
        <v>845</v>
      </c>
      <c r="E185" s="777" t="s">
        <v>868</v>
      </c>
      <c r="F185" s="732" t="s">
        <v>1267</v>
      </c>
      <c r="G185" s="779">
        <v>3</v>
      </c>
      <c r="H185" s="826">
        <v>5000</v>
      </c>
      <c r="I185" s="781" t="s">
        <v>1017</v>
      </c>
      <c r="J185" s="849">
        <v>3000</v>
      </c>
      <c r="K185" s="786" t="s">
        <v>68</v>
      </c>
      <c r="L185" s="779"/>
      <c r="M185" s="728"/>
    </row>
    <row r="186" spans="1:13" s="776" customFormat="1" ht="50.1" customHeight="1" x14ac:dyDescent="0.2">
      <c r="A186" s="727">
        <v>2</v>
      </c>
      <c r="B186" s="732">
        <v>31001</v>
      </c>
      <c r="C186" s="796" t="s">
        <v>69</v>
      </c>
      <c r="D186" s="735" t="s">
        <v>870</v>
      </c>
      <c r="E186" s="861" t="s">
        <v>869</v>
      </c>
      <c r="F186" s="732" t="s">
        <v>1267</v>
      </c>
      <c r="G186" s="816">
        <v>4</v>
      </c>
      <c r="H186" s="826">
        <v>8000</v>
      </c>
      <c r="I186" s="781" t="s">
        <v>1017</v>
      </c>
      <c r="J186" s="849">
        <v>3600</v>
      </c>
      <c r="K186" s="786" t="s">
        <v>68</v>
      </c>
      <c r="L186" s="779"/>
      <c r="M186" s="728"/>
    </row>
    <row r="187" spans="1:13" s="776" customFormat="1" ht="50.1" customHeight="1" x14ac:dyDescent="0.2">
      <c r="A187" s="727">
        <v>3</v>
      </c>
      <c r="B187" s="732">
        <v>31001</v>
      </c>
      <c r="C187" s="735" t="s">
        <v>872</v>
      </c>
      <c r="D187" s="735" t="s">
        <v>871</v>
      </c>
      <c r="E187" s="862" t="s">
        <v>873</v>
      </c>
      <c r="F187" s="732" t="s">
        <v>1267</v>
      </c>
      <c r="G187" s="816">
        <v>5</v>
      </c>
      <c r="H187" s="826">
        <v>6000</v>
      </c>
      <c r="I187" s="781" t="s">
        <v>1020</v>
      </c>
      <c r="J187" s="849">
        <v>1100</v>
      </c>
      <c r="K187" s="786" t="s">
        <v>68</v>
      </c>
      <c r="L187" s="779">
        <v>2005</v>
      </c>
      <c r="M187" s="757" t="s">
        <v>874</v>
      </c>
    </row>
    <row r="188" spans="1:13" s="776" customFormat="1" ht="50.1" customHeight="1" x14ac:dyDescent="0.2">
      <c r="A188" s="727">
        <v>4</v>
      </c>
      <c r="B188" s="732"/>
      <c r="C188" s="735"/>
      <c r="D188" s="863"/>
      <c r="E188" s="863"/>
      <c r="F188" s="727"/>
      <c r="G188" s="816"/>
      <c r="H188" s="826"/>
      <c r="I188" s="781" t="s">
        <v>1021</v>
      </c>
      <c r="J188" s="849">
        <v>1000</v>
      </c>
      <c r="K188" s="786" t="s">
        <v>68</v>
      </c>
      <c r="L188" s="779"/>
      <c r="M188" s="757"/>
    </row>
    <row r="189" spans="1:13" s="776" customFormat="1" ht="50.1" customHeight="1" x14ac:dyDescent="0.2">
      <c r="A189" s="727">
        <v>5</v>
      </c>
      <c r="B189" s="732">
        <v>31001</v>
      </c>
      <c r="C189" s="735" t="s">
        <v>877</v>
      </c>
      <c r="D189" s="735" t="s">
        <v>875</v>
      </c>
      <c r="E189" s="862" t="s">
        <v>878</v>
      </c>
      <c r="F189" s="732" t="s">
        <v>1267</v>
      </c>
      <c r="G189" s="816">
        <v>3</v>
      </c>
      <c r="H189" s="826">
        <v>60000</v>
      </c>
      <c r="I189" s="781" t="s">
        <v>1020</v>
      </c>
      <c r="J189" s="849">
        <v>900</v>
      </c>
      <c r="K189" s="786" t="s">
        <v>68</v>
      </c>
      <c r="L189" s="864">
        <v>2003</v>
      </c>
      <c r="M189" s="804" t="s">
        <v>874</v>
      </c>
    </row>
    <row r="190" spans="1:13" s="776" customFormat="1" ht="50.1" customHeight="1" x14ac:dyDescent="0.2">
      <c r="A190" s="727"/>
      <c r="B190" s="732"/>
      <c r="C190" s="735"/>
      <c r="D190" s="863"/>
      <c r="E190" s="863"/>
      <c r="F190" s="727"/>
      <c r="G190" s="816"/>
      <c r="H190" s="826"/>
      <c r="I190" s="781" t="s">
        <v>1022</v>
      </c>
      <c r="J190" s="849">
        <v>900</v>
      </c>
      <c r="K190" s="786" t="s">
        <v>68</v>
      </c>
      <c r="M190" s="728"/>
    </row>
    <row r="191" spans="1:13" s="776" customFormat="1" ht="50.1" customHeight="1" x14ac:dyDescent="0.2">
      <c r="A191" s="727"/>
      <c r="B191" s="732"/>
      <c r="C191" s="735"/>
      <c r="D191" s="863"/>
      <c r="E191" s="863"/>
      <c r="F191" s="727"/>
      <c r="G191" s="816"/>
      <c r="H191" s="826"/>
      <c r="I191" s="781" t="s">
        <v>1023</v>
      </c>
      <c r="J191" s="849">
        <v>900</v>
      </c>
      <c r="K191" s="786" t="s">
        <v>68</v>
      </c>
      <c r="L191" s="779"/>
      <c r="M191" s="728"/>
    </row>
    <row r="192" spans="1:13" s="776" customFormat="1" ht="50.1" customHeight="1" x14ac:dyDescent="0.2">
      <c r="A192" s="727"/>
      <c r="B192" s="732"/>
      <c r="C192" s="735"/>
      <c r="D192" s="863"/>
      <c r="E192" s="863"/>
      <c r="F192" s="727"/>
      <c r="G192" s="816"/>
      <c r="H192" s="826"/>
      <c r="I192" s="781" t="s">
        <v>1024</v>
      </c>
      <c r="J192" s="849">
        <v>900</v>
      </c>
      <c r="K192" s="786" t="s">
        <v>68</v>
      </c>
      <c r="L192" s="779"/>
      <c r="M192" s="728"/>
    </row>
    <row r="193" spans="1:18" s="776" customFormat="1" ht="50.1" customHeight="1" x14ac:dyDescent="0.2">
      <c r="A193" s="727">
        <v>6</v>
      </c>
      <c r="B193" s="732">
        <v>31001</v>
      </c>
      <c r="C193" s="796" t="s">
        <v>69</v>
      </c>
      <c r="D193" s="735" t="s">
        <v>879</v>
      </c>
      <c r="E193" s="862" t="s">
        <v>880</v>
      </c>
      <c r="F193" s="732" t="s">
        <v>1267</v>
      </c>
      <c r="G193" s="816">
        <v>2</v>
      </c>
      <c r="H193" s="826">
        <v>16000</v>
      </c>
      <c r="I193" s="781" t="s">
        <v>1017</v>
      </c>
      <c r="J193" s="849">
        <v>1000</v>
      </c>
      <c r="K193" s="786" t="s">
        <v>68</v>
      </c>
      <c r="L193" s="779"/>
      <c r="M193" s="728"/>
    </row>
    <row r="194" spans="1:18" s="776" customFormat="1" ht="50.1" customHeight="1" x14ac:dyDescent="0.2">
      <c r="A194" s="727">
        <v>7</v>
      </c>
      <c r="B194" s="732">
        <v>31001</v>
      </c>
      <c r="C194" s="735" t="s">
        <v>882</v>
      </c>
      <c r="D194" s="862" t="s">
        <v>881</v>
      </c>
      <c r="E194" s="862" t="s">
        <v>887</v>
      </c>
      <c r="F194" s="732" t="s">
        <v>1267</v>
      </c>
      <c r="G194" s="816">
        <v>3</v>
      </c>
      <c r="H194" s="826">
        <v>30000</v>
      </c>
      <c r="I194" s="781" t="s">
        <v>1020</v>
      </c>
      <c r="J194" s="849">
        <v>700</v>
      </c>
      <c r="K194" s="786" t="s">
        <v>68</v>
      </c>
      <c r="L194" s="779"/>
      <c r="M194" s="728"/>
    </row>
    <row r="195" spans="1:18" s="776" customFormat="1" ht="50.1" customHeight="1" x14ac:dyDescent="0.2">
      <c r="A195" s="727"/>
      <c r="B195" s="727"/>
      <c r="C195" s="735"/>
      <c r="D195" s="863"/>
      <c r="E195" s="863"/>
      <c r="F195" s="727"/>
      <c r="G195" s="816"/>
      <c r="H195" s="826"/>
      <c r="I195" s="781" t="s">
        <v>1025</v>
      </c>
      <c r="J195" s="849">
        <v>700</v>
      </c>
      <c r="K195" s="786" t="s">
        <v>68</v>
      </c>
      <c r="L195" s="779"/>
      <c r="M195" s="728"/>
    </row>
    <row r="196" spans="1:18" s="776" customFormat="1" ht="50.1" customHeight="1" x14ac:dyDescent="0.2">
      <c r="A196" s="727"/>
      <c r="B196" s="727"/>
      <c r="C196" s="735"/>
      <c r="D196" s="863"/>
      <c r="E196" s="863"/>
      <c r="F196" s="727"/>
      <c r="G196" s="816"/>
      <c r="H196" s="826"/>
      <c r="I196" s="781" t="s">
        <v>1026</v>
      </c>
      <c r="J196" s="849">
        <v>700</v>
      </c>
      <c r="K196" s="786" t="s">
        <v>68</v>
      </c>
      <c r="L196" s="779"/>
      <c r="M196" s="728"/>
    </row>
    <row r="197" spans="1:18" s="776" customFormat="1" ht="50.1" customHeight="1" x14ac:dyDescent="0.2">
      <c r="A197" s="727"/>
      <c r="B197" s="727"/>
      <c r="C197" s="735"/>
      <c r="D197" s="863"/>
      <c r="E197" s="863"/>
      <c r="F197" s="727"/>
      <c r="G197" s="816"/>
      <c r="H197" s="826"/>
      <c r="I197" s="781" t="s">
        <v>1027</v>
      </c>
      <c r="J197" s="849">
        <v>700</v>
      </c>
      <c r="K197" s="786" t="s">
        <v>68</v>
      </c>
      <c r="L197" s="779"/>
      <c r="M197" s="728"/>
    </row>
    <row r="198" spans="1:18" s="776" customFormat="1" ht="50.1" customHeight="1" x14ac:dyDescent="0.2">
      <c r="A198" s="727">
        <v>8</v>
      </c>
      <c r="B198" s="732">
        <v>31001</v>
      </c>
      <c r="C198" s="796" t="s">
        <v>69</v>
      </c>
      <c r="D198" s="862" t="s">
        <v>883</v>
      </c>
      <c r="E198" s="862" t="s">
        <v>887</v>
      </c>
      <c r="F198" s="732" t="s">
        <v>1267</v>
      </c>
      <c r="G198" s="816">
        <v>5</v>
      </c>
      <c r="H198" s="826">
        <v>20000</v>
      </c>
      <c r="I198" s="781" t="s">
        <v>1020</v>
      </c>
      <c r="J198" s="849">
        <v>500</v>
      </c>
      <c r="K198" s="786" t="s">
        <v>68</v>
      </c>
      <c r="L198" s="779"/>
      <c r="M198" s="728"/>
    </row>
    <row r="199" spans="1:18" s="776" customFormat="1" ht="50.1" customHeight="1" x14ac:dyDescent="0.2">
      <c r="A199" s="727"/>
      <c r="B199" s="727"/>
      <c r="C199" s="735"/>
      <c r="D199" s="863"/>
      <c r="E199" s="863"/>
      <c r="F199" s="727"/>
      <c r="G199" s="816"/>
      <c r="H199" s="826"/>
      <c r="I199" s="781" t="s">
        <v>1028</v>
      </c>
      <c r="J199" s="849">
        <v>500</v>
      </c>
      <c r="K199" s="786" t="s">
        <v>68</v>
      </c>
      <c r="L199" s="779"/>
      <c r="M199" s="728"/>
    </row>
    <row r="200" spans="1:18" s="776" customFormat="1" ht="50.1" customHeight="1" x14ac:dyDescent="0.2">
      <c r="A200" s="727"/>
      <c r="B200" s="727"/>
      <c r="C200" s="735"/>
      <c r="D200" s="863"/>
      <c r="E200" s="863"/>
      <c r="F200" s="727"/>
      <c r="G200" s="816"/>
      <c r="H200" s="826"/>
      <c r="I200" s="781" t="s">
        <v>1023</v>
      </c>
      <c r="J200" s="849">
        <v>500</v>
      </c>
      <c r="K200" s="786" t="s">
        <v>68</v>
      </c>
      <c r="L200" s="779"/>
      <c r="M200" s="728"/>
    </row>
    <row r="201" spans="1:18" s="776" customFormat="1" ht="50.1" customHeight="1" x14ac:dyDescent="0.2">
      <c r="A201" s="727"/>
      <c r="B201" s="727"/>
      <c r="C201" s="735"/>
      <c r="D201" s="863"/>
      <c r="E201" s="863"/>
      <c r="F201" s="727"/>
      <c r="G201" s="816"/>
      <c r="H201" s="826"/>
      <c r="I201" s="781" t="s">
        <v>1029</v>
      </c>
      <c r="J201" s="849">
        <v>500</v>
      </c>
      <c r="K201" s="786" t="s">
        <v>68</v>
      </c>
      <c r="L201" s="779"/>
      <c r="M201" s="728"/>
    </row>
    <row r="202" spans="1:18" s="776" customFormat="1" ht="50.1" customHeight="1" x14ac:dyDescent="0.2">
      <c r="A202" s="727">
        <v>9</v>
      </c>
      <c r="B202" s="732">
        <v>31001</v>
      </c>
      <c r="C202" s="796" t="s">
        <v>69</v>
      </c>
      <c r="D202" s="735" t="s">
        <v>884</v>
      </c>
      <c r="E202" s="863" t="s">
        <v>835</v>
      </c>
      <c r="F202" s="732" t="s">
        <v>1267</v>
      </c>
      <c r="G202" s="816">
        <v>2</v>
      </c>
      <c r="H202" s="826">
        <v>15000</v>
      </c>
      <c r="I202" s="781" t="s">
        <v>1017</v>
      </c>
      <c r="J202" s="849">
        <v>300</v>
      </c>
      <c r="K202" s="786" t="s">
        <v>68</v>
      </c>
      <c r="L202" s="779"/>
      <c r="M202" s="728"/>
    </row>
    <row r="203" spans="1:18" s="776" customFormat="1" ht="50.1" customHeight="1" x14ac:dyDescent="0.2">
      <c r="A203" s="727">
        <v>10</v>
      </c>
      <c r="B203" s="732">
        <v>31001</v>
      </c>
      <c r="C203" s="796" t="s">
        <v>69</v>
      </c>
      <c r="D203" s="862" t="s">
        <v>885</v>
      </c>
      <c r="E203" s="863" t="s">
        <v>797</v>
      </c>
      <c r="F203" s="732" t="s">
        <v>1267</v>
      </c>
      <c r="G203" s="816">
        <v>2</v>
      </c>
      <c r="H203" s="826">
        <v>15000</v>
      </c>
      <c r="I203" s="781" t="s">
        <v>1017</v>
      </c>
      <c r="J203" s="849">
        <v>300</v>
      </c>
      <c r="K203" s="786" t="s">
        <v>68</v>
      </c>
      <c r="L203" s="779"/>
      <c r="M203" s="728"/>
    </row>
    <row r="204" spans="1:18" s="776" customFormat="1" ht="50.1" customHeight="1" x14ac:dyDescent="0.2">
      <c r="A204" s="727">
        <v>11</v>
      </c>
      <c r="B204" s="732">
        <v>31001</v>
      </c>
      <c r="C204" s="796" t="s">
        <v>69</v>
      </c>
      <c r="D204" s="862" t="s">
        <v>886</v>
      </c>
      <c r="E204" s="863" t="s">
        <v>835</v>
      </c>
      <c r="F204" s="732" t="s">
        <v>1267</v>
      </c>
      <c r="G204" s="816">
        <v>2</v>
      </c>
      <c r="H204" s="826">
        <v>15000</v>
      </c>
      <c r="I204" s="781" t="s">
        <v>1017</v>
      </c>
      <c r="J204" s="849">
        <v>300</v>
      </c>
      <c r="K204" s="786" t="s">
        <v>68</v>
      </c>
      <c r="L204" s="779"/>
      <c r="M204" s="728"/>
    </row>
    <row r="205" spans="1:18" x14ac:dyDescent="0.2">
      <c r="A205" s="711"/>
      <c r="B205" s="711"/>
      <c r="C205" s="712"/>
      <c r="D205" s="713"/>
      <c r="E205" s="713"/>
      <c r="F205" s="711"/>
      <c r="G205" s="714"/>
      <c r="H205" s="715"/>
      <c r="I205" s="716"/>
      <c r="J205" s="717"/>
      <c r="K205" s="718"/>
      <c r="L205" s="719"/>
      <c r="M205" s="720"/>
      <c r="N205" s="690"/>
      <c r="O205" s="690"/>
      <c r="P205" s="690"/>
      <c r="Q205" s="690"/>
      <c r="R205" s="690"/>
    </row>
    <row r="206" spans="1:18" ht="20.100000000000001" customHeight="1" thickBot="1" x14ac:dyDescent="0.3">
      <c r="A206" s="2085" t="s">
        <v>15</v>
      </c>
      <c r="B206" s="2086"/>
      <c r="C206" s="2086"/>
      <c r="D206" s="2086"/>
      <c r="E206" s="2086"/>
      <c r="F206" s="2087"/>
      <c r="G206" s="721">
        <f>G11+G154+G164+G174+G183</f>
        <v>379</v>
      </c>
      <c r="H206" s="722">
        <f>H11+H154+H164+H174+H183</f>
        <v>608500</v>
      </c>
      <c r="I206" s="723"/>
      <c r="J206" s="724"/>
      <c r="K206" s="725"/>
      <c r="L206" s="725"/>
      <c r="M206" s="725"/>
      <c r="N206" s="690"/>
      <c r="O206" s="690"/>
      <c r="P206" s="690"/>
      <c r="Q206" s="690"/>
      <c r="R206" s="690"/>
    </row>
    <row r="207" spans="1:18" ht="15.75" thickTop="1" x14ac:dyDescent="0.2">
      <c r="N207" s="690"/>
      <c r="O207" s="690"/>
      <c r="P207" s="690"/>
      <c r="Q207" s="690"/>
      <c r="R207" s="690"/>
    </row>
  </sheetData>
  <mergeCells count="19">
    <mergeCell ref="M6:M8"/>
    <mergeCell ref="C12:F12"/>
    <mergeCell ref="C174:F174"/>
    <mergeCell ref="C175:F175"/>
    <mergeCell ref="E6:E8"/>
    <mergeCell ref="F6:F8"/>
    <mergeCell ref="G6:G8"/>
    <mergeCell ref="H6:H8"/>
    <mergeCell ref="I6:I8"/>
    <mergeCell ref="J6:K7"/>
    <mergeCell ref="A206:F206"/>
    <mergeCell ref="A1:L1"/>
    <mergeCell ref="A2:L2"/>
    <mergeCell ref="A3:L3"/>
    <mergeCell ref="A6:A8"/>
    <mergeCell ref="B6:B8"/>
    <mergeCell ref="C6:C8"/>
    <mergeCell ref="D6:D8"/>
    <mergeCell ref="L6:L8"/>
  </mergeCells>
  <pageMargins left="1.1811023622047245" right="0.19685039370078741" top="0.98425196850393704" bottom="0.59055118110236227" header="0.51181102362204722" footer="0.51181102362204722"/>
  <pageSetup paperSize="9" scale="75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view="pageBreakPreview" topLeftCell="A18" zoomScale="89" zoomScaleNormal="100" zoomScaleSheetLayoutView="89" workbookViewId="0">
      <selection activeCell="A10" sqref="A10:N276"/>
    </sheetView>
  </sheetViews>
  <sheetFormatPr defaultRowHeight="13.5" x14ac:dyDescent="0.25"/>
  <cols>
    <col min="1" max="1" width="4.85546875" style="58" customWidth="1"/>
    <col min="2" max="2" width="9.140625" style="58"/>
    <col min="3" max="3" width="20.5703125" customWidth="1"/>
    <col min="4" max="4" width="20.42578125" customWidth="1"/>
    <col min="5" max="5" width="35" style="1" customWidth="1"/>
    <col min="6" max="6" width="12.28515625" style="50" customWidth="1"/>
    <col min="7" max="7" width="9.5703125" style="50" customWidth="1"/>
    <col min="8" max="8" width="10.28515625" style="67" customWidth="1"/>
    <col min="9" max="9" width="23.5703125" customWidth="1"/>
    <col min="10" max="10" width="8.7109375" style="52" customWidth="1"/>
    <col min="11" max="11" width="8" style="18" customWidth="1"/>
    <col min="12" max="12" width="13" style="50" customWidth="1"/>
    <col min="13" max="13" width="11.5703125" customWidth="1"/>
  </cols>
  <sheetData>
    <row r="1" spans="1:14" ht="12.75" x14ac:dyDescent="0.2">
      <c r="A1" s="1979" t="s">
        <v>446</v>
      </c>
      <c r="B1" s="1979"/>
      <c r="C1" s="1979"/>
      <c r="D1" s="1979"/>
      <c r="E1" s="1979"/>
      <c r="F1" s="1979"/>
      <c r="G1" s="1979"/>
      <c r="H1" s="1979"/>
      <c r="I1" s="1979"/>
      <c r="J1" s="1979"/>
      <c r="K1" s="1979"/>
      <c r="L1" s="1979"/>
      <c r="M1" s="1979"/>
      <c r="N1" s="174"/>
    </row>
    <row r="2" spans="1:14" ht="12.75" x14ac:dyDescent="0.2">
      <c r="A2" s="1979" t="s">
        <v>449</v>
      </c>
      <c r="B2" s="1979"/>
      <c r="C2" s="1979"/>
      <c r="D2" s="1979"/>
      <c r="E2" s="1979"/>
      <c r="F2" s="1979"/>
      <c r="G2" s="1979"/>
      <c r="H2" s="1979"/>
      <c r="I2" s="1979"/>
      <c r="J2" s="1979"/>
      <c r="K2" s="1979"/>
      <c r="L2" s="1979"/>
      <c r="M2" s="1979"/>
      <c r="N2" s="174"/>
    </row>
    <row r="3" spans="1:14" ht="12.75" x14ac:dyDescent="0.2">
      <c r="A3" s="1979" t="s">
        <v>448</v>
      </c>
      <c r="B3" s="1979"/>
      <c r="C3" s="1979"/>
      <c r="D3" s="1979"/>
      <c r="E3" s="1979"/>
      <c r="F3" s="1979"/>
      <c r="G3" s="1979"/>
      <c r="H3" s="1979"/>
      <c r="I3" s="1979"/>
      <c r="J3" s="1979"/>
      <c r="K3" s="1979"/>
      <c r="L3" s="1979"/>
      <c r="M3" s="1979"/>
      <c r="N3" s="174"/>
    </row>
    <row r="4" spans="1:14" ht="12.75" x14ac:dyDescent="0.2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1:14" ht="12.75" x14ac:dyDescent="0.2">
      <c r="A5" s="373" t="s">
        <v>334</v>
      </c>
      <c r="B5" s="373"/>
      <c r="C5" s="1"/>
      <c r="D5" s="1"/>
      <c r="F5" s="58"/>
      <c r="G5" s="58"/>
      <c r="H5" s="374"/>
      <c r="I5" s="1"/>
      <c r="J5" s="375"/>
      <c r="K5" s="58"/>
      <c r="L5" s="58"/>
      <c r="M5" s="196"/>
    </row>
    <row r="6" spans="1:14" ht="12.75" x14ac:dyDescent="0.2">
      <c r="C6" s="1"/>
      <c r="D6" s="1"/>
      <c r="F6" s="58"/>
      <c r="G6" s="58"/>
      <c r="H6" s="376"/>
      <c r="I6" s="377"/>
      <c r="J6" s="378"/>
      <c r="K6" s="379"/>
      <c r="L6" s="173"/>
      <c r="M6" s="196"/>
    </row>
    <row r="7" spans="1:14" ht="12.75" x14ac:dyDescent="0.2">
      <c r="A7" s="380"/>
      <c r="B7" s="381"/>
      <c r="C7" s="381"/>
      <c r="D7" s="382"/>
      <c r="E7" s="383"/>
      <c r="F7" s="381" t="s">
        <v>2</v>
      </c>
      <c r="G7" s="381" t="s">
        <v>3</v>
      </c>
      <c r="H7" s="384" t="s">
        <v>4</v>
      </c>
      <c r="I7" s="1996" t="s">
        <v>14</v>
      </c>
      <c r="J7" s="1994" t="s">
        <v>5</v>
      </c>
      <c r="K7" s="1995"/>
      <c r="L7" s="380" t="s">
        <v>6</v>
      </c>
      <c r="M7" s="271"/>
    </row>
    <row r="8" spans="1:14" ht="12.75" x14ac:dyDescent="0.2">
      <c r="A8" s="385" t="s">
        <v>7</v>
      </c>
      <c r="B8" s="386" t="s">
        <v>13</v>
      </c>
      <c r="C8" s="386" t="s">
        <v>8</v>
      </c>
      <c r="D8" s="387" t="s">
        <v>9</v>
      </c>
      <c r="E8" s="385" t="s">
        <v>1</v>
      </c>
      <c r="F8" s="386" t="s">
        <v>10</v>
      </c>
      <c r="G8" s="386" t="s">
        <v>11</v>
      </c>
      <c r="H8" s="388" t="s">
        <v>12</v>
      </c>
      <c r="I8" s="1997"/>
      <c r="J8" s="389" t="s">
        <v>15</v>
      </c>
      <c r="K8" s="367" t="s">
        <v>16</v>
      </c>
      <c r="L8" s="385" t="s">
        <v>19</v>
      </c>
      <c r="M8" s="390" t="s">
        <v>72</v>
      </c>
    </row>
    <row r="9" spans="1:14" ht="12.75" x14ac:dyDescent="0.2">
      <c r="A9" s="385"/>
      <c r="B9" s="386"/>
      <c r="C9" s="386"/>
      <c r="D9" s="387"/>
      <c r="E9" s="391"/>
      <c r="F9" s="386" t="s">
        <v>20</v>
      </c>
      <c r="G9" s="386" t="s">
        <v>21</v>
      </c>
      <c r="H9" s="392" t="s">
        <v>22</v>
      </c>
      <c r="I9" s="1998"/>
      <c r="J9" s="393"/>
      <c r="K9" s="385"/>
      <c r="L9" s="385" t="s">
        <v>24</v>
      </c>
      <c r="M9" s="312"/>
    </row>
    <row r="10" spans="1:14" ht="17.25" customHeight="1" x14ac:dyDescent="0.2">
      <c r="A10" s="394">
        <v>1</v>
      </c>
      <c r="B10" s="394">
        <v>2</v>
      </c>
      <c r="C10" s="394">
        <v>3</v>
      </c>
      <c r="D10" s="394">
        <v>4</v>
      </c>
      <c r="E10" s="394">
        <v>5</v>
      </c>
      <c r="F10" s="394">
        <v>6</v>
      </c>
      <c r="G10" s="394">
        <v>7</v>
      </c>
      <c r="H10" s="394">
        <v>8</v>
      </c>
      <c r="I10" s="394">
        <v>9</v>
      </c>
      <c r="J10" s="394">
        <v>10</v>
      </c>
      <c r="K10" s="394">
        <v>11</v>
      </c>
      <c r="L10" s="394">
        <v>12</v>
      </c>
      <c r="M10" s="394">
        <v>13</v>
      </c>
    </row>
    <row r="11" spans="1:14" ht="17.25" customHeight="1" x14ac:dyDescent="0.2">
      <c r="A11" s="395"/>
      <c r="B11" s="395"/>
      <c r="C11" s="395"/>
      <c r="D11" s="395"/>
      <c r="E11" s="395"/>
      <c r="F11" s="395"/>
      <c r="G11" s="395"/>
      <c r="H11" s="396"/>
      <c r="I11" s="395"/>
      <c r="J11" s="395"/>
      <c r="K11" s="395"/>
      <c r="L11" s="395"/>
      <c r="M11" s="397"/>
    </row>
    <row r="12" spans="1:14" s="117" customFormat="1" ht="17.25" customHeight="1" x14ac:dyDescent="0.2">
      <c r="A12" s="398">
        <v>26</v>
      </c>
      <c r="B12" s="399">
        <v>10</v>
      </c>
      <c r="C12" s="400" t="s">
        <v>409</v>
      </c>
      <c r="D12" s="399"/>
      <c r="E12" s="399"/>
      <c r="F12" s="399"/>
      <c r="G12" s="401">
        <v>128</v>
      </c>
      <c r="H12" s="401">
        <v>145071</v>
      </c>
      <c r="I12" s="399"/>
      <c r="J12" s="399"/>
      <c r="K12" s="399"/>
      <c r="L12" s="399"/>
      <c r="M12" s="232"/>
    </row>
    <row r="13" spans="1:14" s="117" customFormat="1" ht="17.25" customHeight="1" x14ac:dyDescent="0.2">
      <c r="A13" s="398"/>
      <c r="B13" s="399"/>
      <c r="C13" s="400"/>
      <c r="D13" s="399"/>
      <c r="E13" s="399"/>
      <c r="F13" s="399"/>
      <c r="G13" s="401"/>
      <c r="H13" s="401"/>
      <c r="I13" s="399"/>
      <c r="J13" s="399"/>
      <c r="K13" s="399"/>
      <c r="L13" s="399"/>
      <c r="M13" s="232"/>
    </row>
    <row r="14" spans="1:14" s="104" customFormat="1" ht="14.1" customHeight="1" x14ac:dyDescent="0.25">
      <c r="A14" s="402">
        <v>6</v>
      </c>
      <c r="B14" s="403">
        <f>+B15</f>
        <v>10391</v>
      </c>
      <c r="C14" s="404" t="s">
        <v>428</v>
      </c>
      <c r="D14" s="405"/>
      <c r="E14" s="405"/>
      <c r="F14" s="403"/>
      <c r="G14" s="406">
        <f>SUM(G15:G20)</f>
        <v>18</v>
      </c>
      <c r="H14" s="406">
        <f>SUM(H15:H20)</f>
        <v>0</v>
      </c>
      <c r="I14" s="407"/>
      <c r="J14" s="406">
        <f>SUM(J15:J20)</f>
        <v>0</v>
      </c>
      <c r="K14" s="406" t="str">
        <f>+K15</f>
        <v>-</v>
      </c>
      <c r="L14" s="406"/>
      <c r="M14" s="403"/>
    </row>
    <row r="15" spans="1:14" ht="15" customHeight="1" x14ac:dyDescent="0.2">
      <c r="A15" s="408">
        <v>1</v>
      </c>
      <c r="B15" s="408">
        <v>10391</v>
      </c>
      <c r="C15" s="409" t="s">
        <v>69</v>
      </c>
      <c r="D15" s="410" t="s">
        <v>248</v>
      </c>
      <c r="E15" s="410" t="s">
        <v>235</v>
      </c>
      <c r="F15" s="408" t="s">
        <v>28</v>
      </c>
      <c r="G15" s="408">
        <v>4</v>
      </c>
      <c r="H15" s="409" t="s">
        <v>69</v>
      </c>
      <c r="I15" s="408" t="s">
        <v>249</v>
      </c>
      <c r="J15" s="409" t="s">
        <v>69</v>
      </c>
      <c r="K15" s="409" t="s">
        <v>69</v>
      </c>
      <c r="L15" s="409" t="s">
        <v>69</v>
      </c>
      <c r="M15" s="410"/>
    </row>
    <row r="16" spans="1:14" ht="15" customHeight="1" x14ac:dyDescent="0.2">
      <c r="A16" s="408">
        <v>2</v>
      </c>
      <c r="B16" s="408">
        <v>10391</v>
      </c>
      <c r="C16" s="409" t="s">
        <v>69</v>
      </c>
      <c r="D16" s="410" t="s">
        <v>250</v>
      </c>
      <c r="E16" s="410" t="s">
        <v>251</v>
      </c>
      <c r="F16" s="408" t="s">
        <v>28</v>
      </c>
      <c r="G16" s="408">
        <v>3</v>
      </c>
      <c r="H16" s="409" t="s">
        <v>69</v>
      </c>
      <c r="I16" s="408" t="s">
        <v>249</v>
      </c>
      <c r="J16" s="409" t="s">
        <v>69</v>
      </c>
      <c r="K16" s="409" t="s">
        <v>69</v>
      </c>
      <c r="L16" s="409" t="s">
        <v>69</v>
      </c>
      <c r="M16" s="410"/>
    </row>
    <row r="17" spans="1:13" ht="15" customHeight="1" x14ac:dyDescent="0.2">
      <c r="A17" s="408">
        <v>3</v>
      </c>
      <c r="B17" s="408">
        <v>10391</v>
      </c>
      <c r="C17" s="409" t="s">
        <v>69</v>
      </c>
      <c r="D17" s="410" t="s">
        <v>252</v>
      </c>
      <c r="E17" s="410" t="s">
        <v>253</v>
      </c>
      <c r="F17" s="408" t="s">
        <v>28</v>
      </c>
      <c r="G17" s="408">
        <v>3</v>
      </c>
      <c r="H17" s="409" t="s">
        <v>69</v>
      </c>
      <c r="I17" s="408" t="s">
        <v>249</v>
      </c>
      <c r="J17" s="409" t="s">
        <v>69</v>
      </c>
      <c r="K17" s="409" t="s">
        <v>69</v>
      </c>
      <c r="L17" s="409" t="s">
        <v>69</v>
      </c>
      <c r="M17" s="410"/>
    </row>
    <row r="18" spans="1:13" ht="15" customHeight="1" x14ac:dyDescent="0.2">
      <c r="A18" s="408">
        <v>4</v>
      </c>
      <c r="B18" s="408">
        <v>10391</v>
      </c>
      <c r="C18" s="409" t="s">
        <v>69</v>
      </c>
      <c r="D18" s="410" t="s">
        <v>254</v>
      </c>
      <c r="E18" s="410" t="s">
        <v>253</v>
      </c>
      <c r="F18" s="408" t="s">
        <v>28</v>
      </c>
      <c r="G18" s="408">
        <v>1</v>
      </c>
      <c r="H18" s="409" t="s">
        <v>69</v>
      </c>
      <c r="I18" s="408" t="s">
        <v>249</v>
      </c>
      <c r="J18" s="409" t="s">
        <v>69</v>
      </c>
      <c r="K18" s="409" t="s">
        <v>69</v>
      </c>
      <c r="L18" s="409" t="s">
        <v>69</v>
      </c>
      <c r="M18" s="410"/>
    </row>
    <row r="19" spans="1:13" ht="15" customHeight="1" x14ac:dyDescent="0.2">
      <c r="A19" s="408">
        <v>5</v>
      </c>
      <c r="B19" s="408">
        <v>10391</v>
      </c>
      <c r="C19" s="409" t="s">
        <v>69</v>
      </c>
      <c r="D19" s="410" t="s">
        <v>255</v>
      </c>
      <c r="E19" s="410" t="s">
        <v>253</v>
      </c>
      <c r="F19" s="408" t="s">
        <v>28</v>
      </c>
      <c r="G19" s="408">
        <v>3</v>
      </c>
      <c r="H19" s="409" t="s">
        <v>69</v>
      </c>
      <c r="I19" s="408" t="s">
        <v>249</v>
      </c>
      <c r="J19" s="409" t="s">
        <v>69</v>
      </c>
      <c r="K19" s="409" t="s">
        <v>69</v>
      </c>
      <c r="L19" s="409" t="s">
        <v>69</v>
      </c>
      <c r="M19" s="410"/>
    </row>
    <row r="20" spans="1:13" ht="15" customHeight="1" x14ac:dyDescent="0.2">
      <c r="A20" s="408">
        <v>6</v>
      </c>
      <c r="B20" s="408">
        <v>10391</v>
      </c>
      <c r="C20" s="409" t="s">
        <v>69</v>
      </c>
      <c r="D20" s="410" t="s">
        <v>256</v>
      </c>
      <c r="E20" s="410" t="s">
        <v>257</v>
      </c>
      <c r="F20" s="408" t="s">
        <v>28</v>
      </c>
      <c r="G20" s="408">
        <v>4</v>
      </c>
      <c r="H20" s="409" t="s">
        <v>69</v>
      </c>
      <c r="I20" s="408" t="s">
        <v>249</v>
      </c>
      <c r="J20" s="409" t="s">
        <v>69</v>
      </c>
      <c r="K20" s="409" t="s">
        <v>69</v>
      </c>
      <c r="L20" s="409" t="s">
        <v>69</v>
      </c>
      <c r="M20" s="410"/>
    </row>
    <row r="21" spans="1:13" ht="15" customHeight="1" x14ac:dyDescent="0.2">
      <c r="A21" s="408"/>
      <c r="B21" s="408"/>
      <c r="C21" s="409"/>
      <c r="D21" s="410"/>
      <c r="E21" s="410"/>
      <c r="F21" s="408"/>
      <c r="G21" s="408"/>
      <c r="H21" s="409"/>
      <c r="I21" s="408"/>
      <c r="J21" s="409"/>
      <c r="K21" s="409"/>
      <c r="L21" s="409"/>
      <c r="M21" s="410"/>
    </row>
    <row r="22" spans="1:13" s="104" customFormat="1" ht="14.1" customHeight="1" x14ac:dyDescent="0.25">
      <c r="A22" s="402">
        <v>7</v>
      </c>
      <c r="B22" s="403">
        <f>+B23</f>
        <v>10392</v>
      </c>
      <c r="C22" s="404" t="s">
        <v>429</v>
      </c>
      <c r="D22" s="405"/>
      <c r="E22" s="405"/>
      <c r="F22" s="403"/>
      <c r="G22" s="406">
        <f>SUM(G23:G29)</f>
        <v>22</v>
      </c>
      <c r="H22" s="406">
        <f>SUM(H23:H29)</f>
        <v>0</v>
      </c>
      <c r="I22" s="411"/>
      <c r="J22" s="406">
        <f>SUM(J23:J29)</f>
        <v>0</v>
      </c>
      <c r="K22" s="406" t="str">
        <f>+K23</f>
        <v>-</v>
      </c>
      <c r="L22" s="406"/>
      <c r="M22" s="403"/>
    </row>
    <row r="23" spans="1:13" ht="15" customHeight="1" x14ac:dyDescent="0.2">
      <c r="A23" s="408">
        <v>1</v>
      </c>
      <c r="B23" s="408">
        <v>10392</v>
      </c>
      <c r="C23" s="409" t="s">
        <v>69</v>
      </c>
      <c r="D23" s="410" t="s">
        <v>258</v>
      </c>
      <c r="E23" s="410" t="s">
        <v>268</v>
      </c>
      <c r="F23" s="408" t="s">
        <v>28</v>
      </c>
      <c r="G23" s="408">
        <v>4</v>
      </c>
      <c r="H23" s="409" t="s">
        <v>69</v>
      </c>
      <c r="I23" s="408" t="s">
        <v>269</v>
      </c>
      <c r="J23" s="409" t="s">
        <v>69</v>
      </c>
      <c r="K23" s="409" t="s">
        <v>69</v>
      </c>
      <c r="L23" s="409" t="s">
        <v>69</v>
      </c>
      <c r="M23" s="410"/>
    </row>
    <row r="24" spans="1:13" ht="15" customHeight="1" x14ac:dyDescent="0.2">
      <c r="A24" s="408">
        <v>2</v>
      </c>
      <c r="B24" s="408">
        <v>10392</v>
      </c>
      <c r="C24" s="409" t="s">
        <v>69</v>
      </c>
      <c r="D24" s="410" t="s">
        <v>259</v>
      </c>
      <c r="E24" s="410" t="s">
        <v>268</v>
      </c>
      <c r="F24" s="408" t="s">
        <v>28</v>
      </c>
      <c r="G24" s="408">
        <v>2</v>
      </c>
      <c r="H24" s="409" t="s">
        <v>69</v>
      </c>
      <c r="I24" s="408" t="s">
        <v>269</v>
      </c>
      <c r="J24" s="409" t="s">
        <v>69</v>
      </c>
      <c r="K24" s="409" t="s">
        <v>69</v>
      </c>
      <c r="L24" s="409" t="s">
        <v>69</v>
      </c>
      <c r="M24" s="410"/>
    </row>
    <row r="25" spans="1:13" ht="15" customHeight="1" x14ac:dyDescent="0.2">
      <c r="A25" s="408">
        <v>3</v>
      </c>
      <c r="B25" s="408">
        <v>10392</v>
      </c>
      <c r="C25" s="409" t="s">
        <v>69</v>
      </c>
      <c r="D25" s="410" t="s">
        <v>260</v>
      </c>
      <c r="E25" s="410" t="s">
        <v>253</v>
      </c>
      <c r="F25" s="408" t="s">
        <v>28</v>
      </c>
      <c r="G25" s="408">
        <v>4</v>
      </c>
      <c r="H25" s="409" t="s">
        <v>69</v>
      </c>
      <c r="I25" s="408" t="s">
        <v>269</v>
      </c>
      <c r="J25" s="409" t="s">
        <v>69</v>
      </c>
      <c r="K25" s="409" t="s">
        <v>69</v>
      </c>
      <c r="L25" s="409" t="s">
        <v>69</v>
      </c>
      <c r="M25" s="410"/>
    </row>
    <row r="26" spans="1:13" ht="15" customHeight="1" x14ac:dyDescent="0.2">
      <c r="A26" s="408">
        <v>4</v>
      </c>
      <c r="B26" s="408">
        <v>10392</v>
      </c>
      <c r="C26" s="409" t="s">
        <v>69</v>
      </c>
      <c r="D26" s="410" t="s">
        <v>261</v>
      </c>
      <c r="E26" s="410" t="s">
        <v>267</v>
      </c>
      <c r="F26" s="408" t="s">
        <v>28</v>
      </c>
      <c r="G26" s="408">
        <v>2</v>
      </c>
      <c r="H26" s="409" t="s">
        <v>69</v>
      </c>
      <c r="I26" s="408" t="s">
        <v>269</v>
      </c>
      <c r="J26" s="409" t="s">
        <v>69</v>
      </c>
      <c r="K26" s="409" t="s">
        <v>69</v>
      </c>
      <c r="L26" s="409" t="s">
        <v>69</v>
      </c>
      <c r="M26" s="410"/>
    </row>
    <row r="27" spans="1:13" ht="15" customHeight="1" x14ac:dyDescent="0.2">
      <c r="A27" s="408">
        <v>5</v>
      </c>
      <c r="B27" s="408">
        <v>10392</v>
      </c>
      <c r="C27" s="409" t="s">
        <v>69</v>
      </c>
      <c r="D27" s="410" t="s">
        <v>262</v>
      </c>
      <c r="E27" s="410" t="s">
        <v>267</v>
      </c>
      <c r="F27" s="408" t="s">
        <v>28</v>
      </c>
      <c r="G27" s="408">
        <v>3</v>
      </c>
      <c r="H27" s="409" t="s">
        <v>69</v>
      </c>
      <c r="I27" s="408" t="s">
        <v>269</v>
      </c>
      <c r="J27" s="409" t="s">
        <v>69</v>
      </c>
      <c r="K27" s="409" t="s">
        <v>69</v>
      </c>
      <c r="L27" s="409" t="s">
        <v>69</v>
      </c>
      <c r="M27" s="410"/>
    </row>
    <row r="28" spans="1:13" ht="15" customHeight="1" x14ac:dyDescent="0.2">
      <c r="A28" s="408">
        <v>6</v>
      </c>
      <c r="B28" s="408">
        <v>10392</v>
      </c>
      <c r="C28" s="409" t="s">
        <v>69</v>
      </c>
      <c r="D28" s="410" t="s">
        <v>263</v>
      </c>
      <c r="E28" s="410" t="s">
        <v>266</v>
      </c>
      <c r="F28" s="408" t="s">
        <v>28</v>
      </c>
      <c r="G28" s="408">
        <v>4</v>
      </c>
      <c r="H28" s="409" t="s">
        <v>69</v>
      </c>
      <c r="I28" s="408" t="s">
        <v>269</v>
      </c>
      <c r="J28" s="409" t="s">
        <v>69</v>
      </c>
      <c r="K28" s="409" t="s">
        <v>69</v>
      </c>
      <c r="L28" s="409" t="s">
        <v>69</v>
      </c>
      <c r="M28" s="410"/>
    </row>
    <row r="29" spans="1:13" ht="15" customHeight="1" x14ac:dyDescent="0.2">
      <c r="A29" s="408">
        <v>7</v>
      </c>
      <c r="B29" s="408">
        <v>10392</v>
      </c>
      <c r="C29" s="409" t="s">
        <v>69</v>
      </c>
      <c r="D29" s="410" t="s">
        <v>264</v>
      </c>
      <c r="E29" s="410" t="s">
        <v>265</v>
      </c>
      <c r="F29" s="408" t="s">
        <v>28</v>
      </c>
      <c r="G29" s="408">
        <v>3</v>
      </c>
      <c r="H29" s="409" t="s">
        <v>69</v>
      </c>
      <c r="I29" s="408" t="s">
        <v>269</v>
      </c>
      <c r="J29" s="409" t="s">
        <v>69</v>
      </c>
      <c r="K29" s="409" t="s">
        <v>69</v>
      </c>
      <c r="L29" s="409" t="s">
        <v>69</v>
      </c>
      <c r="M29" s="410"/>
    </row>
    <row r="30" spans="1:13" ht="15" customHeight="1" x14ac:dyDescent="0.2">
      <c r="A30" s="408"/>
      <c r="B30" s="408"/>
      <c r="C30" s="409"/>
      <c r="D30" s="410"/>
      <c r="E30" s="410"/>
      <c r="F30" s="408"/>
      <c r="G30" s="408"/>
      <c r="H30" s="409"/>
      <c r="I30" s="408"/>
      <c r="J30" s="409"/>
      <c r="K30" s="409"/>
      <c r="L30" s="409"/>
      <c r="M30" s="410"/>
    </row>
    <row r="31" spans="1:13" s="104" customFormat="1" ht="14.1" customHeight="1" x14ac:dyDescent="0.25">
      <c r="A31" s="402">
        <v>2</v>
      </c>
      <c r="B31" s="403">
        <f>+B32</f>
        <v>10532</v>
      </c>
      <c r="C31" s="404" t="s">
        <v>421</v>
      </c>
      <c r="D31" s="405"/>
      <c r="E31" s="405"/>
      <c r="F31" s="403"/>
      <c r="G31" s="411">
        <f>SUM(G32:G33)</f>
        <v>5</v>
      </c>
      <c r="H31" s="411">
        <f>SUM(H32:H33)</f>
        <v>34119</v>
      </c>
      <c r="I31" s="411"/>
      <c r="J31" s="411">
        <f>SUM(J32:J33)</f>
        <v>7344</v>
      </c>
      <c r="K31" s="406" t="str">
        <f>+K32</f>
        <v>TON</v>
      </c>
      <c r="L31" s="406"/>
      <c r="M31" s="403"/>
    </row>
    <row r="32" spans="1:13" ht="15" customHeight="1" x14ac:dyDescent="0.2">
      <c r="A32" s="408">
        <v>1</v>
      </c>
      <c r="B32" s="408">
        <v>10532</v>
      </c>
      <c r="C32" s="412" t="s">
        <v>78</v>
      </c>
      <c r="D32" s="412" t="s">
        <v>79</v>
      </c>
      <c r="E32" s="412" t="s">
        <v>80</v>
      </c>
      <c r="F32" s="408" t="s">
        <v>28</v>
      </c>
      <c r="G32" s="413">
        <v>2</v>
      </c>
      <c r="H32" s="414">
        <v>18319</v>
      </c>
      <c r="I32" s="413" t="s">
        <v>81</v>
      </c>
      <c r="J32" s="415">
        <v>144</v>
      </c>
      <c r="K32" s="413" t="s">
        <v>30</v>
      </c>
      <c r="L32" s="413" t="s">
        <v>50</v>
      </c>
      <c r="M32" s="410"/>
    </row>
    <row r="33" spans="1:13" ht="15" customHeight="1" x14ac:dyDescent="0.2">
      <c r="A33" s="408">
        <v>2</v>
      </c>
      <c r="B33" s="408">
        <v>10532</v>
      </c>
      <c r="C33" s="410" t="s">
        <v>82</v>
      </c>
      <c r="D33" s="412" t="s">
        <v>83</v>
      </c>
      <c r="E33" s="412" t="s">
        <v>84</v>
      </c>
      <c r="F33" s="408" t="s">
        <v>28</v>
      </c>
      <c r="G33" s="413">
        <v>3</v>
      </c>
      <c r="H33" s="414">
        <v>15800</v>
      </c>
      <c r="I33" s="413" t="s">
        <v>81</v>
      </c>
      <c r="J33" s="415">
        <v>7200</v>
      </c>
      <c r="K33" s="413" t="s">
        <v>30</v>
      </c>
      <c r="L33" s="413" t="s">
        <v>85</v>
      </c>
      <c r="M33" s="410"/>
    </row>
    <row r="34" spans="1:13" ht="15" customHeight="1" x14ac:dyDescent="0.2">
      <c r="A34" s="408"/>
      <c r="B34" s="408"/>
      <c r="C34" s="410"/>
      <c r="D34" s="412"/>
      <c r="E34" s="412"/>
      <c r="F34" s="408"/>
      <c r="G34" s="413"/>
      <c r="H34" s="414"/>
      <c r="I34" s="413"/>
      <c r="J34" s="415"/>
      <c r="K34" s="413"/>
      <c r="L34" s="413"/>
      <c r="M34" s="410"/>
    </row>
    <row r="35" spans="1:13" s="104" customFormat="1" ht="14.1" customHeight="1" x14ac:dyDescent="0.25">
      <c r="A35" s="402">
        <v>1</v>
      </c>
      <c r="B35" s="403">
        <f>+B36</f>
        <v>10632</v>
      </c>
      <c r="C35" s="404" t="s">
        <v>430</v>
      </c>
      <c r="D35" s="405"/>
      <c r="E35" s="405"/>
      <c r="F35" s="403"/>
      <c r="G35" s="406">
        <f>+G36</f>
        <v>3</v>
      </c>
      <c r="H35" s="411">
        <f>+H36</f>
        <v>16000</v>
      </c>
      <c r="I35" s="411"/>
      <c r="J35" s="411">
        <f>+J36</f>
        <v>150</v>
      </c>
      <c r="K35" s="406" t="str">
        <f>+K36</f>
        <v>TON</v>
      </c>
      <c r="L35" s="406"/>
      <c r="M35" s="403"/>
    </row>
    <row r="36" spans="1:13" ht="15" customHeight="1" x14ac:dyDescent="0.2">
      <c r="A36" s="408">
        <v>1</v>
      </c>
      <c r="B36" s="408">
        <v>10632</v>
      </c>
      <c r="C36" s="410" t="s">
        <v>103</v>
      </c>
      <c r="D36" s="412" t="s">
        <v>104</v>
      </c>
      <c r="E36" s="412" t="s">
        <v>105</v>
      </c>
      <c r="F36" s="408" t="s">
        <v>28</v>
      </c>
      <c r="G36" s="413">
        <v>3</v>
      </c>
      <c r="H36" s="414">
        <v>16000</v>
      </c>
      <c r="I36" s="413" t="s">
        <v>106</v>
      </c>
      <c r="J36" s="415">
        <v>150</v>
      </c>
      <c r="K36" s="413" t="s">
        <v>30</v>
      </c>
      <c r="L36" s="413" t="s">
        <v>31</v>
      </c>
      <c r="M36" s="410"/>
    </row>
    <row r="37" spans="1:13" ht="15" customHeight="1" x14ac:dyDescent="0.2">
      <c r="A37" s="408"/>
      <c r="B37" s="408"/>
      <c r="C37" s="410"/>
      <c r="D37" s="412"/>
      <c r="E37" s="412"/>
      <c r="F37" s="408"/>
      <c r="G37" s="413"/>
      <c r="H37" s="414"/>
      <c r="I37" s="413"/>
      <c r="J37" s="415"/>
      <c r="K37" s="413"/>
      <c r="L37" s="413"/>
      <c r="M37" s="410"/>
    </row>
    <row r="38" spans="1:13" s="104" customFormat="1" ht="14.1" customHeight="1" x14ac:dyDescent="0.25">
      <c r="A38" s="402">
        <v>1</v>
      </c>
      <c r="B38" s="403">
        <f>+B39</f>
        <v>10740</v>
      </c>
      <c r="C38" s="404" t="s">
        <v>431</v>
      </c>
      <c r="D38" s="405"/>
      <c r="E38" s="405"/>
      <c r="F38" s="403"/>
      <c r="G38" s="406">
        <f>+G39</f>
        <v>4</v>
      </c>
      <c r="H38" s="411" t="str">
        <f>+H39</f>
        <v>-</v>
      </c>
      <c r="I38" s="411"/>
      <c r="J38" s="411" t="str">
        <f>+J39</f>
        <v>-</v>
      </c>
      <c r="K38" s="406" t="str">
        <f>+K39</f>
        <v>-</v>
      </c>
      <c r="L38" s="406"/>
      <c r="M38" s="403"/>
    </row>
    <row r="39" spans="1:13" ht="15" customHeight="1" x14ac:dyDescent="0.2">
      <c r="A39" s="408">
        <v>1</v>
      </c>
      <c r="B39" s="408">
        <v>10740</v>
      </c>
      <c r="C39" s="409" t="s">
        <v>69</v>
      </c>
      <c r="D39" s="410" t="s">
        <v>374</v>
      </c>
      <c r="E39" s="410" t="s">
        <v>375</v>
      </c>
      <c r="F39" s="408" t="s">
        <v>28</v>
      </c>
      <c r="G39" s="408">
        <v>4</v>
      </c>
      <c r="H39" s="409" t="s">
        <v>69</v>
      </c>
      <c r="I39" s="408" t="s">
        <v>376</v>
      </c>
      <c r="J39" s="409" t="s">
        <v>69</v>
      </c>
      <c r="K39" s="409" t="s">
        <v>69</v>
      </c>
      <c r="L39" s="409" t="s">
        <v>69</v>
      </c>
      <c r="M39" s="410"/>
    </row>
    <row r="40" spans="1:13" ht="15" customHeight="1" x14ac:dyDescent="0.2">
      <c r="A40" s="408"/>
      <c r="B40" s="408"/>
      <c r="C40" s="409"/>
      <c r="D40" s="410"/>
      <c r="E40" s="410"/>
      <c r="F40" s="408"/>
      <c r="G40" s="408"/>
      <c r="H40" s="409"/>
      <c r="I40" s="408"/>
      <c r="J40" s="409"/>
      <c r="K40" s="409"/>
      <c r="L40" s="409"/>
      <c r="M40" s="410"/>
    </row>
    <row r="41" spans="1:13" s="104" customFormat="1" ht="14.1" customHeight="1" x14ac:dyDescent="0.25">
      <c r="A41" s="402">
        <v>3</v>
      </c>
      <c r="B41" s="403">
        <f>+B42</f>
        <v>10761</v>
      </c>
      <c r="C41" s="404" t="s">
        <v>432</v>
      </c>
      <c r="D41" s="405"/>
      <c r="E41" s="405"/>
      <c r="F41" s="403"/>
      <c r="G41" s="411">
        <f>SUM(G42:G44)</f>
        <v>29</v>
      </c>
      <c r="H41" s="411">
        <f>SUM(H42:H44)</f>
        <v>16550</v>
      </c>
      <c r="I41" s="411"/>
      <c r="J41" s="411">
        <f>SUM(J42:J44)</f>
        <v>120720</v>
      </c>
      <c r="K41" s="406" t="str">
        <f>+K42</f>
        <v>KG</v>
      </c>
      <c r="L41" s="406"/>
      <c r="M41" s="403"/>
    </row>
    <row r="42" spans="1:13" ht="15" customHeight="1" x14ac:dyDescent="0.2">
      <c r="A42" s="408">
        <v>1</v>
      </c>
      <c r="B42" s="408">
        <v>10761</v>
      </c>
      <c r="C42" s="412" t="s">
        <v>107</v>
      </c>
      <c r="D42" s="412" t="s">
        <v>108</v>
      </c>
      <c r="E42" s="412" t="s">
        <v>109</v>
      </c>
      <c r="F42" s="408" t="s">
        <v>28</v>
      </c>
      <c r="G42" s="413">
        <v>2</v>
      </c>
      <c r="H42" s="414">
        <v>16550</v>
      </c>
      <c r="I42" s="413" t="s">
        <v>110</v>
      </c>
      <c r="J42" s="415">
        <v>720</v>
      </c>
      <c r="K42" s="413" t="s">
        <v>111</v>
      </c>
      <c r="L42" s="413" t="s">
        <v>31</v>
      </c>
      <c r="M42" s="410"/>
    </row>
    <row r="43" spans="1:13" ht="15" customHeight="1" x14ac:dyDescent="0.2">
      <c r="A43" s="408">
        <v>2</v>
      </c>
      <c r="B43" s="408">
        <v>10761</v>
      </c>
      <c r="C43" s="416" t="s">
        <v>392</v>
      </c>
      <c r="D43" s="416" t="s">
        <v>386</v>
      </c>
      <c r="E43" s="416" t="s">
        <v>387</v>
      </c>
      <c r="F43" s="408" t="s">
        <v>28</v>
      </c>
      <c r="G43" s="413">
        <v>3</v>
      </c>
      <c r="H43" s="414"/>
      <c r="I43" s="417" t="s">
        <v>388</v>
      </c>
      <c r="J43" s="415"/>
      <c r="K43" s="413"/>
      <c r="L43" s="413">
        <v>2008</v>
      </c>
      <c r="M43" s="410"/>
    </row>
    <row r="44" spans="1:13" ht="15" customHeight="1" x14ac:dyDescent="0.2">
      <c r="A44" s="408">
        <v>3</v>
      </c>
      <c r="B44" s="408">
        <v>10761</v>
      </c>
      <c r="C44" s="416" t="s">
        <v>391</v>
      </c>
      <c r="D44" s="416" t="s">
        <v>389</v>
      </c>
      <c r="E44" s="416" t="s">
        <v>390</v>
      </c>
      <c r="F44" s="408" t="s">
        <v>28</v>
      </c>
      <c r="G44" s="413">
        <v>24</v>
      </c>
      <c r="H44" s="414"/>
      <c r="I44" s="417" t="s">
        <v>388</v>
      </c>
      <c r="J44" s="415">
        <v>120000</v>
      </c>
      <c r="K44" s="417" t="s">
        <v>111</v>
      </c>
      <c r="L44" s="413"/>
      <c r="M44" s="410"/>
    </row>
    <row r="45" spans="1:13" ht="15" customHeight="1" x14ac:dyDescent="0.2">
      <c r="A45" s="408"/>
      <c r="B45" s="408"/>
      <c r="C45" s="416"/>
      <c r="D45" s="416"/>
      <c r="E45" s="416"/>
      <c r="F45" s="408"/>
      <c r="G45" s="413"/>
      <c r="H45" s="414"/>
      <c r="I45" s="417"/>
      <c r="J45" s="415"/>
      <c r="K45" s="417"/>
      <c r="L45" s="413"/>
      <c r="M45" s="410"/>
    </row>
    <row r="46" spans="1:13" s="104" customFormat="1" ht="14.1" customHeight="1" x14ac:dyDescent="0.25">
      <c r="A46" s="402">
        <v>3</v>
      </c>
      <c r="B46" s="403">
        <f>+B47</f>
        <v>10771</v>
      </c>
      <c r="C46" s="404" t="s">
        <v>433</v>
      </c>
      <c r="D46" s="405"/>
      <c r="E46" s="405"/>
      <c r="F46" s="403"/>
      <c r="G46" s="411">
        <f>SUM(G47:G49)</f>
        <v>30</v>
      </c>
      <c r="H46" s="411">
        <f>SUM(H47:H49)</f>
        <v>50747</v>
      </c>
      <c r="I46" s="411"/>
      <c r="J46" s="411">
        <f>SUM(J47:J49)</f>
        <v>31750</v>
      </c>
      <c r="K46" s="406" t="str">
        <f>+K47</f>
        <v>LITER</v>
      </c>
      <c r="L46" s="406"/>
      <c r="M46" s="403"/>
    </row>
    <row r="47" spans="1:13" ht="15" customHeight="1" x14ac:dyDescent="0.2">
      <c r="A47" s="408">
        <v>1</v>
      </c>
      <c r="B47" s="408">
        <v>10771</v>
      </c>
      <c r="C47" s="412" t="s">
        <v>86</v>
      </c>
      <c r="D47" s="412" t="s">
        <v>87</v>
      </c>
      <c r="E47" s="412" t="s">
        <v>88</v>
      </c>
      <c r="F47" s="408" t="s">
        <v>28</v>
      </c>
      <c r="G47" s="413">
        <v>8</v>
      </c>
      <c r="H47" s="414">
        <v>15747</v>
      </c>
      <c r="I47" s="413" t="s">
        <v>365</v>
      </c>
      <c r="J47" s="415">
        <v>1750</v>
      </c>
      <c r="K47" s="413" t="s">
        <v>89</v>
      </c>
      <c r="L47" s="413" t="s">
        <v>59</v>
      </c>
      <c r="M47" s="410"/>
    </row>
    <row r="48" spans="1:13" ht="15" customHeight="1" x14ac:dyDescent="0.2">
      <c r="A48" s="428">
        <v>2</v>
      </c>
      <c r="B48" s="428">
        <v>10771</v>
      </c>
      <c r="C48" s="442" t="s">
        <v>393</v>
      </c>
      <c r="D48" s="442" t="s">
        <v>394</v>
      </c>
      <c r="E48" s="442" t="s">
        <v>395</v>
      </c>
      <c r="F48" s="428" t="s">
        <v>28</v>
      </c>
      <c r="G48" s="443">
        <v>20</v>
      </c>
      <c r="H48" s="444"/>
      <c r="I48" s="445" t="s">
        <v>408</v>
      </c>
      <c r="J48" s="446"/>
      <c r="K48" s="443"/>
      <c r="L48" s="443"/>
      <c r="M48" s="429"/>
    </row>
    <row r="49" spans="1:13" ht="15" customHeight="1" x14ac:dyDescent="0.2">
      <c r="A49" s="435">
        <v>3</v>
      </c>
      <c r="B49" s="435">
        <v>10771</v>
      </c>
      <c r="C49" s="441" t="s">
        <v>115</v>
      </c>
      <c r="D49" s="436" t="s">
        <v>116</v>
      </c>
      <c r="E49" s="436" t="s">
        <v>117</v>
      </c>
      <c r="F49" s="435" t="s">
        <v>28</v>
      </c>
      <c r="G49" s="437">
        <v>2</v>
      </c>
      <c r="H49" s="438">
        <v>35000</v>
      </c>
      <c r="I49" s="439" t="s">
        <v>118</v>
      </c>
      <c r="J49" s="440">
        <v>30000</v>
      </c>
      <c r="K49" s="439" t="s">
        <v>89</v>
      </c>
      <c r="L49" s="437">
        <v>2008</v>
      </c>
      <c r="M49" s="441" t="s">
        <v>174</v>
      </c>
    </row>
    <row r="50" spans="1:13" ht="15" customHeight="1" x14ac:dyDescent="0.2">
      <c r="A50" s="408"/>
      <c r="B50" s="408"/>
      <c r="C50" s="410"/>
      <c r="D50" s="416"/>
      <c r="E50" s="416"/>
      <c r="F50" s="408"/>
      <c r="G50" s="413"/>
      <c r="H50" s="414"/>
      <c r="I50" s="417"/>
      <c r="J50" s="415"/>
      <c r="K50" s="417"/>
      <c r="L50" s="413"/>
      <c r="M50" s="410"/>
    </row>
    <row r="51" spans="1:13" s="104" customFormat="1" ht="14.1" customHeight="1" x14ac:dyDescent="0.25">
      <c r="A51" s="402">
        <v>3</v>
      </c>
      <c r="B51" s="403">
        <f>+B52</f>
        <v>10794</v>
      </c>
      <c r="C51" s="404" t="s">
        <v>422</v>
      </c>
      <c r="D51" s="405"/>
      <c r="E51" s="405"/>
      <c r="F51" s="403"/>
      <c r="G51" s="411">
        <f>SUM(G52:G54)</f>
        <v>17</v>
      </c>
      <c r="H51" s="411">
        <f>SUM(H52:H54)</f>
        <v>27655</v>
      </c>
      <c r="I51" s="411"/>
      <c r="J51" s="411">
        <f>SUM(J52:J54)</f>
        <v>17</v>
      </c>
      <c r="K51" s="406" t="str">
        <f>+K52</f>
        <v>TON</v>
      </c>
      <c r="L51" s="406"/>
      <c r="M51" s="403"/>
    </row>
    <row r="52" spans="1:13" ht="15" customHeight="1" x14ac:dyDescent="0.2">
      <c r="A52" s="408">
        <v>1</v>
      </c>
      <c r="B52" s="408">
        <v>10794</v>
      </c>
      <c r="C52" s="412" t="s">
        <v>73</v>
      </c>
      <c r="D52" s="412" t="s">
        <v>74</v>
      </c>
      <c r="E52" s="412" t="s">
        <v>75</v>
      </c>
      <c r="F52" s="408" t="s">
        <v>28</v>
      </c>
      <c r="G52" s="413">
        <v>8</v>
      </c>
      <c r="H52" s="414">
        <v>11405</v>
      </c>
      <c r="I52" s="413" t="s">
        <v>76</v>
      </c>
      <c r="J52" s="415">
        <v>3</v>
      </c>
      <c r="K52" s="417" t="s">
        <v>30</v>
      </c>
      <c r="L52" s="413" t="s">
        <v>59</v>
      </c>
      <c r="M52" s="410"/>
    </row>
    <row r="53" spans="1:13" ht="15" customHeight="1" x14ac:dyDescent="0.2">
      <c r="A53" s="408">
        <v>2</v>
      </c>
      <c r="B53" s="408">
        <v>10794</v>
      </c>
      <c r="C53" s="412" t="s">
        <v>90</v>
      </c>
      <c r="D53" s="412" t="s">
        <v>91</v>
      </c>
      <c r="E53" s="412" t="s">
        <v>92</v>
      </c>
      <c r="F53" s="408" t="s">
        <v>28</v>
      </c>
      <c r="G53" s="413">
        <v>6</v>
      </c>
      <c r="H53" s="414">
        <v>4750</v>
      </c>
      <c r="I53" s="413" t="s">
        <v>93</v>
      </c>
      <c r="J53" s="415">
        <v>6</v>
      </c>
      <c r="K53" s="413" t="s">
        <v>30</v>
      </c>
      <c r="L53" s="413" t="s">
        <v>50</v>
      </c>
      <c r="M53" s="410"/>
    </row>
    <row r="54" spans="1:13" ht="15" customHeight="1" x14ac:dyDescent="0.2">
      <c r="A54" s="408">
        <v>3</v>
      </c>
      <c r="B54" s="408">
        <v>10794</v>
      </c>
      <c r="C54" s="409" t="s">
        <v>69</v>
      </c>
      <c r="D54" s="410" t="s">
        <v>372</v>
      </c>
      <c r="E54" s="410" t="s">
        <v>407</v>
      </c>
      <c r="F54" s="408" t="s">
        <v>28</v>
      </c>
      <c r="G54" s="408">
        <v>3</v>
      </c>
      <c r="H54" s="418">
        <v>11500</v>
      </c>
      <c r="I54" s="408" t="s">
        <v>373</v>
      </c>
      <c r="J54" s="419">
        <v>8</v>
      </c>
      <c r="K54" s="408" t="s">
        <v>188</v>
      </c>
      <c r="L54" s="408"/>
      <c r="M54" s="410"/>
    </row>
    <row r="55" spans="1:13" ht="15" customHeight="1" x14ac:dyDescent="0.2">
      <c r="A55" s="408"/>
      <c r="B55" s="408"/>
      <c r="C55" s="409"/>
      <c r="D55" s="410"/>
      <c r="E55" s="410"/>
      <c r="F55" s="408"/>
      <c r="G55" s="408"/>
      <c r="H55" s="418"/>
      <c r="I55" s="408"/>
      <c r="J55" s="419"/>
      <c r="K55" s="408"/>
      <c r="L55" s="408"/>
      <c r="M55" s="410"/>
    </row>
    <row r="56" spans="1:13" s="117" customFormat="1" ht="15" customHeight="1" x14ac:dyDescent="0.2">
      <c r="A56" s="402">
        <v>4</v>
      </c>
      <c r="B56" s="399">
        <v>11</v>
      </c>
      <c r="C56" s="400" t="s">
        <v>414</v>
      </c>
      <c r="D56" s="404"/>
      <c r="E56" s="404"/>
      <c r="F56" s="403"/>
      <c r="G56" s="420">
        <v>16</v>
      </c>
      <c r="H56" s="420">
        <v>196130</v>
      </c>
      <c r="I56" s="403"/>
      <c r="J56" s="421"/>
      <c r="K56" s="403"/>
      <c r="L56" s="403"/>
      <c r="M56" s="404"/>
    </row>
    <row r="57" spans="1:13" s="117" customFormat="1" ht="15" customHeight="1" x14ac:dyDescent="0.2">
      <c r="A57" s="402"/>
      <c r="B57" s="399"/>
      <c r="C57" s="400"/>
      <c r="D57" s="404"/>
      <c r="E57" s="404"/>
      <c r="F57" s="403"/>
      <c r="G57" s="420"/>
      <c r="H57" s="420"/>
      <c r="I57" s="403"/>
      <c r="J57" s="421"/>
      <c r="K57" s="403"/>
      <c r="L57" s="403"/>
      <c r="M57" s="404"/>
    </row>
    <row r="58" spans="1:13" s="104" customFormat="1" ht="14.1" customHeight="1" x14ac:dyDescent="0.25">
      <c r="A58" s="402">
        <v>2</v>
      </c>
      <c r="B58" s="403">
        <f>+B59</f>
        <v>11040</v>
      </c>
      <c r="C58" s="404" t="s">
        <v>434</v>
      </c>
      <c r="D58" s="405"/>
      <c r="E58" s="405"/>
      <c r="F58" s="403"/>
      <c r="G58" s="411">
        <f>SUM(G59:G60)</f>
        <v>8</v>
      </c>
      <c r="H58" s="411">
        <f>SUM(H59:H60)</f>
        <v>26030</v>
      </c>
      <c r="I58" s="411"/>
      <c r="J58" s="411">
        <f>SUM(J59:J60)</f>
        <v>23000</v>
      </c>
      <c r="K58" s="406" t="str">
        <f>+K59</f>
        <v>LUSIN</v>
      </c>
      <c r="L58" s="406"/>
      <c r="M58" s="403"/>
    </row>
    <row r="59" spans="1:13" ht="15" customHeight="1" x14ac:dyDescent="0.2">
      <c r="A59" s="408">
        <v>1</v>
      </c>
      <c r="B59" s="408">
        <v>11040</v>
      </c>
      <c r="C59" s="412" t="s">
        <v>94</v>
      </c>
      <c r="D59" s="412" t="s">
        <v>95</v>
      </c>
      <c r="E59" s="412" t="s">
        <v>96</v>
      </c>
      <c r="F59" s="408" t="s">
        <v>28</v>
      </c>
      <c r="G59" s="413">
        <v>3</v>
      </c>
      <c r="H59" s="414">
        <v>6700</v>
      </c>
      <c r="I59" s="413" t="s">
        <v>97</v>
      </c>
      <c r="J59" s="415">
        <v>3000</v>
      </c>
      <c r="K59" s="413" t="s">
        <v>98</v>
      </c>
      <c r="L59" s="413" t="s">
        <v>99</v>
      </c>
      <c r="M59" s="410"/>
    </row>
    <row r="60" spans="1:13" ht="15" customHeight="1" x14ac:dyDescent="0.2">
      <c r="A60" s="408">
        <v>2</v>
      </c>
      <c r="B60" s="408">
        <v>11040</v>
      </c>
      <c r="C60" s="412" t="s">
        <v>100</v>
      </c>
      <c r="D60" s="412" t="s">
        <v>101</v>
      </c>
      <c r="E60" s="412" t="s">
        <v>102</v>
      </c>
      <c r="F60" s="408" t="s">
        <v>28</v>
      </c>
      <c r="G60" s="413">
        <v>5</v>
      </c>
      <c r="H60" s="414">
        <v>19330</v>
      </c>
      <c r="I60" s="413" t="s">
        <v>97</v>
      </c>
      <c r="J60" s="415">
        <v>20000</v>
      </c>
      <c r="K60" s="413" t="s">
        <v>98</v>
      </c>
      <c r="L60" s="413" t="s">
        <v>99</v>
      </c>
      <c r="M60" s="410"/>
    </row>
    <row r="61" spans="1:13" ht="15" customHeight="1" x14ac:dyDescent="0.2">
      <c r="A61" s="408"/>
      <c r="B61" s="408"/>
      <c r="C61" s="412"/>
      <c r="D61" s="412"/>
      <c r="E61" s="412"/>
      <c r="F61" s="408"/>
      <c r="G61" s="413"/>
      <c r="H61" s="414"/>
      <c r="I61" s="413"/>
      <c r="J61" s="415"/>
      <c r="K61" s="413"/>
      <c r="L61" s="413"/>
      <c r="M61" s="410"/>
    </row>
    <row r="62" spans="1:13" s="104" customFormat="1" ht="14.1" customHeight="1" x14ac:dyDescent="0.25">
      <c r="A62" s="402">
        <v>2</v>
      </c>
      <c r="B62" s="403">
        <f>+B63</f>
        <v>11050</v>
      </c>
      <c r="C62" s="404" t="s">
        <v>435</v>
      </c>
      <c r="D62" s="405"/>
      <c r="E62" s="405"/>
      <c r="F62" s="403"/>
      <c r="G62" s="411">
        <f>SUM(G63:G64)</f>
        <v>8</v>
      </c>
      <c r="H62" s="411">
        <f>SUM(H63:H64)</f>
        <v>170100</v>
      </c>
      <c r="I62" s="411"/>
      <c r="J62" s="411">
        <f>SUM(J63:J64)</f>
        <v>302400</v>
      </c>
      <c r="K62" s="406" t="str">
        <f>+K63</f>
        <v>Liter</v>
      </c>
      <c r="L62" s="406"/>
      <c r="M62" s="403"/>
    </row>
    <row r="63" spans="1:13" ht="15" customHeight="1" x14ac:dyDescent="0.2">
      <c r="A63" s="408">
        <v>1</v>
      </c>
      <c r="B63" s="408">
        <v>11050</v>
      </c>
      <c r="C63" s="410" t="s">
        <v>175</v>
      </c>
      <c r="D63" s="410" t="s">
        <v>176</v>
      </c>
      <c r="E63" s="410" t="s">
        <v>177</v>
      </c>
      <c r="F63" s="408" t="s">
        <v>28</v>
      </c>
      <c r="G63" s="408">
        <v>2</v>
      </c>
      <c r="H63" s="418">
        <v>42000</v>
      </c>
      <c r="I63" s="408" t="s">
        <v>178</v>
      </c>
      <c r="J63" s="422">
        <v>14400</v>
      </c>
      <c r="K63" s="408" t="s">
        <v>179</v>
      </c>
      <c r="L63" s="408">
        <v>2008</v>
      </c>
      <c r="M63" s="410" t="s">
        <v>174</v>
      </c>
    </row>
    <row r="64" spans="1:13" ht="15" customHeight="1" x14ac:dyDescent="0.2">
      <c r="A64" s="408">
        <v>2</v>
      </c>
      <c r="B64" s="408">
        <v>11050</v>
      </c>
      <c r="C64" s="410" t="s">
        <v>232</v>
      </c>
      <c r="D64" s="410" t="s">
        <v>233</v>
      </c>
      <c r="E64" s="410" t="s">
        <v>406</v>
      </c>
      <c r="F64" s="408" t="s">
        <v>28</v>
      </c>
      <c r="G64" s="408">
        <v>6</v>
      </c>
      <c r="H64" s="418">
        <v>128100</v>
      </c>
      <c r="I64" s="408" t="s">
        <v>234</v>
      </c>
      <c r="J64" s="419">
        <v>288000</v>
      </c>
      <c r="K64" s="408" t="s">
        <v>179</v>
      </c>
      <c r="L64" s="408">
        <v>2009</v>
      </c>
      <c r="M64" s="410" t="s">
        <v>174</v>
      </c>
    </row>
    <row r="65" spans="1:13" ht="15" customHeight="1" x14ac:dyDescent="0.2">
      <c r="A65" s="408"/>
      <c r="B65" s="408"/>
      <c r="C65" s="410"/>
      <c r="D65" s="410"/>
      <c r="E65" s="410"/>
      <c r="F65" s="408"/>
      <c r="G65" s="408"/>
      <c r="H65" s="418"/>
      <c r="I65" s="408"/>
      <c r="J65" s="419"/>
      <c r="K65" s="408"/>
      <c r="L65" s="408"/>
      <c r="M65" s="410"/>
    </row>
    <row r="66" spans="1:13" s="117" customFormat="1" ht="15" customHeight="1" x14ac:dyDescent="0.2">
      <c r="A66" s="402">
        <v>4</v>
      </c>
      <c r="B66" s="399">
        <v>16</v>
      </c>
      <c r="C66" s="1993" t="s">
        <v>415</v>
      </c>
      <c r="D66" s="1993"/>
      <c r="E66" s="1993"/>
      <c r="F66" s="403"/>
      <c r="G66" s="420">
        <v>34</v>
      </c>
      <c r="H66" s="420">
        <v>67324</v>
      </c>
      <c r="I66" s="403"/>
      <c r="J66" s="421"/>
      <c r="K66" s="403"/>
      <c r="L66" s="403"/>
      <c r="M66" s="404"/>
    </row>
    <row r="67" spans="1:13" s="117" customFormat="1" ht="15" customHeight="1" x14ac:dyDescent="0.2">
      <c r="A67" s="402"/>
      <c r="B67" s="399"/>
      <c r="C67" s="1993"/>
      <c r="D67" s="1993"/>
      <c r="E67" s="1993"/>
      <c r="F67" s="403"/>
      <c r="G67" s="420"/>
      <c r="H67" s="420"/>
      <c r="I67" s="403"/>
      <c r="J67" s="421"/>
      <c r="K67" s="403"/>
      <c r="L67" s="403"/>
      <c r="M67" s="404"/>
    </row>
    <row r="68" spans="1:13" s="117" customFormat="1" ht="15" customHeight="1" x14ac:dyDescent="0.2">
      <c r="A68" s="402"/>
      <c r="B68" s="399"/>
      <c r="C68" s="423"/>
      <c r="D68" s="423"/>
      <c r="E68" s="423"/>
      <c r="F68" s="403"/>
      <c r="G68" s="420"/>
      <c r="H68" s="420"/>
      <c r="I68" s="403"/>
      <c r="J68" s="421"/>
      <c r="K68" s="403"/>
      <c r="L68" s="403"/>
      <c r="M68" s="404"/>
    </row>
    <row r="69" spans="1:13" s="104" customFormat="1" ht="14.1" customHeight="1" x14ac:dyDescent="0.25">
      <c r="A69" s="402">
        <v>4</v>
      </c>
      <c r="B69" s="403">
        <f>+B70</f>
        <v>16230</v>
      </c>
      <c r="C69" s="404" t="s">
        <v>436</v>
      </c>
      <c r="D69" s="405"/>
      <c r="E69" s="405"/>
      <c r="F69" s="403"/>
      <c r="G69" s="406">
        <f>+G70</f>
        <v>11</v>
      </c>
      <c r="H69" s="411">
        <f>+H70</f>
        <v>3835</v>
      </c>
      <c r="I69" s="411"/>
      <c r="J69" s="411">
        <f>+J70</f>
        <v>5000</v>
      </c>
      <c r="K69" s="406" t="str">
        <f>+K70</f>
        <v>BUAH</v>
      </c>
      <c r="L69" s="406"/>
      <c r="M69" s="403"/>
    </row>
    <row r="70" spans="1:13" s="13" customFormat="1" ht="15" customHeight="1" x14ac:dyDescent="0.2">
      <c r="A70" s="408">
        <v>1</v>
      </c>
      <c r="B70" s="408">
        <v>16230</v>
      </c>
      <c r="C70" s="416" t="s">
        <v>134</v>
      </c>
      <c r="D70" s="412" t="s">
        <v>135</v>
      </c>
      <c r="E70" s="412" t="s">
        <v>136</v>
      </c>
      <c r="F70" s="408" t="s">
        <v>28</v>
      </c>
      <c r="G70" s="413">
        <v>11</v>
      </c>
      <c r="H70" s="414">
        <v>3835</v>
      </c>
      <c r="I70" s="413" t="s">
        <v>137</v>
      </c>
      <c r="J70" s="415">
        <v>5000</v>
      </c>
      <c r="K70" s="413" t="s">
        <v>68</v>
      </c>
      <c r="L70" s="413" t="s">
        <v>50</v>
      </c>
      <c r="M70" s="410"/>
    </row>
    <row r="71" spans="1:13" ht="15" customHeight="1" x14ac:dyDescent="0.2">
      <c r="A71" s="408">
        <v>2</v>
      </c>
      <c r="B71" s="408">
        <v>16230</v>
      </c>
      <c r="C71" s="410" t="s">
        <v>138</v>
      </c>
      <c r="D71" s="412" t="s">
        <v>139</v>
      </c>
      <c r="E71" s="412" t="s">
        <v>140</v>
      </c>
      <c r="F71" s="408" t="s">
        <v>28</v>
      </c>
      <c r="G71" s="413">
        <v>2</v>
      </c>
      <c r="H71" s="414">
        <v>1700</v>
      </c>
      <c r="I71" s="413" t="s">
        <v>137</v>
      </c>
      <c r="J71" s="415">
        <v>1200</v>
      </c>
      <c r="K71" s="413" t="s">
        <v>68</v>
      </c>
      <c r="L71" s="413" t="s">
        <v>50</v>
      </c>
      <c r="M71" s="410"/>
    </row>
    <row r="72" spans="1:13" ht="15" customHeight="1" x14ac:dyDescent="0.2">
      <c r="A72" s="408">
        <v>3</v>
      </c>
      <c r="B72" s="408">
        <v>16230</v>
      </c>
      <c r="C72" s="412" t="s">
        <v>142</v>
      </c>
      <c r="D72" s="412" t="s">
        <v>143</v>
      </c>
      <c r="E72" s="412" t="s">
        <v>144</v>
      </c>
      <c r="F72" s="408" t="s">
        <v>28</v>
      </c>
      <c r="G72" s="413">
        <v>9</v>
      </c>
      <c r="H72" s="414">
        <v>37764</v>
      </c>
      <c r="I72" s="413" t="s">
        <v>141</v>
      </c>
      <c r="J72" s="415">
        <v>5400</v>
      </c>
      <c r="K72" s="413" t="s">
        <v>77</v>
      </c>
      <c r="L72" s="413" t="s">
        <v>50</v>
      </c>
      <c r="M72" s="410"/>
    </row>
    <row r="73" spans="1:13" ht="15" customHeight="1" x14ac:dyDescent="0.2">
      <c r="A73" s="408">
        <v>4</v>
      </c>
      <c r="B73" s="408">
        <v>16230</v>
      </c>
      <c r="C73" s="410" t="s">
        <v>145</v>
      </c>
      <c r="D73" s="412" t="s">
        <v>146</v>
      </c>
      <c r="E73" s="412" t="s">
        <v>147</v>
      </c>
      <c r="F73" s="408" t="s">
        <v>28</v>
      </c>
      <c r="G73" s="413">
        <v>12</v>
      </c>
      <c r="H73" s="414">
        <v>24025</v>
      </c>
      <c r="I73" s="413" t="s">
        <v>141</v>
      </c>
      <c r="J73" s="415">
        <v>1080</v>
      </c>
      <c r="K73" s="417" t="s">
        <v>68</v>
      </c>
      <c r="L73" s="413" t="s">
        <v>85</v>
      </c>
      <c r="M73" s="410"/>
    </row>
    <row r="74" spans="1:13" ht="15" customHeight="1" x14ac:dyDescent="0.2">
      <c r="A74" s="408"/>
      <c r="B74" s="408"/>
      <c r="C74" s="410"/>
      <c r="D74" s="412"/>
      <c r="E74" s="412"/>
      <c r="F74" s="408"/>
      <c r="G74" s="413"/>
      <c r="H74" s="414"/>
      <c r="I74" s="413"/>
      <c r="J74" s="415"/>
      <c r="K74" s="417"/>
      <c r="L74" s="413"/>
      <c r="M74" s="410"/>
    </row>
    <row r="75" spans="1:13" s="117" customFormat="1" ht="15" customHeight="1" x14ac:dyDescent="0.2">
      <c r="A75" s="402">
        <v>9</v>
      </c>
      <c r="B75" s="403">
        <v>18</v>
      </c>
      <c r="C75" s="404" t="s">
        <v>416</v>
      </c>
      <c r="D75" s="405"/>
      <c r="E75" s="405"/>
      <c r="F75" s="403"/>
      <c r="G75" s="411">
        <v>15</v>
      </c>
      <c r="H75" s="411">
        <v>162146</v>
      </c>
      <c r="I75" s="406"/>
      <c r="J75" s="424"/>
      <c r="K75" s="425"/>
      <c r="L75" s="406"/>
      <c r="M75" s="404"/>
    </row>
    <row r="76" spans="1:13" s="117" customFormat="1" ht="15" customHeight="1" x14ac:dyDescent="0.2">
      <c r="A76" s="402"/>
      <c r="B76" s="403"/>
      <c r="C76" s="404"/>
      <c r="D76" s="405"/>
      <c r="E76" s="405"/>
      <c r="F76" s="403"/>
      <c r="G76" s="411"/>
      <c r="H76" s="411"/>
      <c r="I76" s="406"/>
      <c r="J76" s="424"/>
      <c r="K76" s="425"/>
      <c r="L76" s="406"/>
      <c r="M76" s="404"/>
    </row>
    <row r="77" spans="1:13" s="104" customFormat="1" ht="14.1" customHeight="1" x14ac:dyDescent="0.25">
      <c r="A77" s="402">
        <v>9</v>
      </c>
      <c r="B77" s="403">
        <f>+B78</f>
        <v>18111</v>
      </c>
      <c r="C77" s="404" t="s">
        <v>437</v>
      </c>
      <c r="D77" s="405"/>
      <c r="E77" s="405"/>
      <c r="F77" s="403"/>
      <c r="G77" s="426">
        <f>SUM(G78:G86)</f>
        <v>15</v>
      </c>
      <c r="H77" s="426">
        <f>SUM(H78:H86)</f>
        <v>162146</v>
      </c>
      <c r="I77" s="411"/>
      <c r="J77" s="426">
        <f>SUM(J78:J86)</f>
        <v>506800</v>
      </c>
      <c r="K77" s="406" t="str">
        <f>+K78</f>
        <v>LEMBAR</v>
      </c>
      <c r="L77" s="406"/>
      <c r="M77" s="403"/>
    </row>
    <row r="78" spans="1:13" s="17" customFormat="1" ht="15" customHeight="1" x14ac:dyDescent="0.25">
      <c r="A78" s="408">
        <v>1</v>
      </c>
      <c r="B78" s="408">
        <v>18111</v>
      </c>
      <c r="C78" s="412" t="s">
        <v>148</v>
      </c>
      <c r="D78" s="412" t="s">
        <v>149</v>
      </c>
      <c r="E78" s="412" t="s">
        <v>150</v>
      </c>
      <c r="F78" s="408" t="s">
        <v>28</v>
      </c>
      <c r="G78" s="413">
        <v>2</v>
      </c>
      <c r="H78" s="414">
        <v>46000</v>
      </c>
      <c r="I78" s="413" t="s">
        <v>151</v>
      </c>
      <c r="J78" s="415">
        <v>1200</v>
      </c>
      <c r="K78" s="413" t="s">
        <v>152</v>
      </c>
      <c r="L78" s="413" t="s">
        <v>31</v>
      </c>
      <c r="M78" s="410"/>
    </row>
    <row r="79" spans="1:13" s="17" customFormat="1" ht="15" customHeight="1" x14ac:dyDescent="0.25">
      <c r="A79" s="408">
        <v>2</v>
      </c>
      <c r="B79" s="408">
        <v>18111</v>
      </c>
      <c r="C79" s="412" t="s">
        <v>153</v>
      </c>
      <c r="D79" s="412" t="s">
        <v>154</v>
      </c>
      <c r="E79" s="412" t="s">
        <v>155</v>
      </c>
      <c r="F79" s="408" t="s">
        <v>28</v>
      </c>
      <c r="G79" s="413">
        <v>2</v>
      </c>
      <c r="H79" s="414">
        <v>16471</v>
      </c>
      <c r="I79" s="413" t="s">
        <v>151</v>
      </c>
      <c r="J79" s="415">
        <v>1200</v>
      </c>
      <c r="K79" s="413" t="s">
        <v>152</v>
      </c>
      <c r="L79" s="413" t="s">
        <v>99</v>
      </c>
      <c r="M79" s="410"/>
    </row>
    <row r="80" spans="1:13" s="17" customFormat="1" ht="15" customHeight="1" x14ac:dyDescent="0.25">
      <c r="A80" s="408">
        <v>3</v>
      </c>
      <c r="B80" s="408">
        <v>18111</v>
      </c>
      <c r="C80" s="412" t="s">
        <v>157</v>
      </c>
      <c r="D80" s="412" t="s">
        <v>158</v>
      </c>
      <c r="E80" s="412" t="s">
        <v>159</v>
      </c>
      <c r="F80" s="408" t="s">
        <v>28</v>
      </c>
      <c r="G80" s="413">
        <v>1</v>
      </c>
      <c r="H80" s="414">
        <v>3025</v>
      </c>
      <c r="I80" s="413" t="s">
        <v>156</v>
      </c>
      <c r="J80" s="415">
        <v>30000</v>
      </c>
      <c r="K80" s="413" t="s">
        <v>152</v>
      </c>
      <c r="L80" s="413" t="s">
        <v>31</v>
      </c>
      <c r="M80" s="410"/>
    </row>
    <row r="81" spans="1:13" s="17" customFormat="1" ht="15" customHeight="1" x14ac:dyDescent="0.25">
      <c r="A81" s="408">
        <v>4</v>
      </c>
      <c r="B81" s="408">
        <v>18111</v>
      </c>
      <c r="C81" s="412" t="s">
        <v>160</v>
      </c>
      <c r="D81" s="412" t="s">
        <v>161</v>
      </c>
      <c r="E81" s="412" t="s">
        <v>162</v>
      </c>
      <c r="F81" s="408" t="s">
        <v>28</v>
      </c>
      <c r="G81" s="413">
        <v>1</v>
      </c>
      <c r="H81" s="414">
        <v>3325</v>
      </c>
      <c r="I81" s="413" t="s">
        <v>156</v>
      </c>
      <c r="J81" s="415">
        <v>3000</v>
      </c>
      <c r="K81" s="413" t="s">
        <v>152</v>
      </c>
      <c r="L81" s="413" t="s">
        <v>31</v>
      </c>
      <c r="M81" s="410"/>
    </row>
    <row r="82" spans="1:13" s="17" customFormat="1" ht="15" customHeight="1" x14ac:dyDescent="0.25">
      <c r="A82" s="408">
        <v>5</v>
      </c>
      <c r="B82" s="408">
        <v>18111</v>
      </c>
      <c r="C82" s="412" t="s">
        <v>148</v>
      </c>
      <c r="D82" s="412" t="s">
        <v>163</v>
      </c>
      <c r="E82" s="412" t="s">
        <v>164</v>
      </c>
      <c r="F82" s="408" t="s">
        <v>28</v>
      </c>
      <c r="G82" s="413">
        <v>3</v>
      </c>
      <c r="H82" s="414">
        <v>11500</v>
      </c>
      <c r="I82" s="413" t="s">
        <v>156</v>
      </c>
      <c r="J82" s="415">
        <v>1100</v>
      </c>
      <c r="K82" s="413" t="s">
        <v>152</v>
      </c>
      <c r="L82" s="413" t="s">
        <v>59</v>
      </c>
      <c r="M82" s="410"/>
    </row>
    <row r="83" spans="1:13" s="17" customFormat="1" ht="15" customHeight="1" x14ac:dyDescent="0.25">
      <c r="A83" s="408">
        <v>6</v>
      </c>
      <c r="B83" s="408">
        <v>18111</v>
      </c>
      <c r="C83" s="412" t="s">
        <v>165</v>
      </c>
      <c r="D83" s="412" t="s">
        <v>166</v>
      </c>
      <c r="E83" s="412" t="s">
        <v>167</v>
      </c>
      <c r="F83" s="408" t="s">
        <v>28</v>
      </c>
      <c r="G83" s="413">
        <v>1</v>
      </c>
      <c r="H83" s="414">
        <v>3325</v>
      </c>
      <c r="I83" s="413" t="s">
        <v>156</v>
      </c>
      <c r="J83" s="415">
        <v>3000</v>
      </c>
      <c r="K83" s="413" t="s">
        <v>152</v>
      </c>
      <c r="L83" s="413" t="s">
        <v>59</v>
      </c>
      <c r="M83" s="410"/>
    </row>
    <row r="84" spans="1:13" s="17" customFormat="1" ht="15" customHeight="1" x14ac:dyDescent="0.25">
      <c r="A84" s="408">
        <v>7</v>
      </c>
      <c r="B84" s="408">
        <v>18111</v>
      </c>
      <c r="C84" s="412" t="s">
        <v>168</v>
      </c>
      <c r="D84" s="412" t="s">
        <v>169</v>
      </c>
      <c r="E84" s="412" t="s">
        <v>170</v>
      </c>
      <c r="F84" s="408" t="s">
        <v>28</v>
      </c>
      <c r="G84" s="413">
        <v>1</v>
      </c>
      <c r="H84" s="414">
        <v>3325</v>
      </c>
      <c r="I84" s="413" t="s">
        <v>156</v>
      </c>
      <c r="J84" s="415">
        <v>3000</v>
      </c>
      <c r="K84" s="413" t="s">
        <v>152</v>
      </c>
      <c r="L84" s="413" t="s">
        <v>59</v>
      </c>
      <c r="M84" s="410"/>
    </row>
    <row r="85" spans="1:13" s="17" customFormat="1" ht="15" customHeight="1" x14ac:dyDescent="0.25">
      <c r="A85" s="435">
        <v>8</v>
      </c>
      <c r="B85" s="435">
        <v>18111</v>
      </c>
      <c r="C85" s="436" t="s">
        <v>224</v>
      </c>
      <c r="D85" s="436" t="s">
        <v>200</v>
      </c>
      <c r="E85" s="436" t="s">
        <v>201</v>
      </c>
      <c r="F85" s="435" t="s">
        <v>28</v>
      </c>
      <c r="G85" s="437">
        <v>2</v>
      </c>
      <c r="H85" s="438">
        <v>61470</v>
      </c>
      <c r="I85" s="439" t="s">
        <v>202</v>
      </c>
      <c r="J85" s="440">
        <v>462000</v>
      </c>
      <c r="K85" s="437" t="s">
        <v>152</v>
      </c>
      <c r="L85" s="437">
        <v>2009</v>
      </c>
      <c r="M85" s="441" t="s">
        <v>174</v>
      </c>
    </row>
    <row r="86" spans="1:13" s="17" customFormat="1" ht="15" customHeight="1" x14ac:dyDescent="0.25">
      <c r="A86" s="408">
        <v>9</v>
      </c>
      <c r="B86" s="408">
        <v>18111</v>
      </c>
      <c r="C86" s="412" t="s">
        <v>153</v>
      </c>
      <c r="D86" s="412" t="s">
        <v>154</v>
      </c>
      <c r="E86" s="412" t="s">
        <v>171</v>
      </c>
      <c r="F86" s="408" t="s">
        <v>28</v>
      </c>
      <c r="G86" s="413">
        <v>2</v>
      </c>
      <c r="H86" s="414">
        <v>13705</v>
      </c>
      <c r="I86" s="413" t="s">
        <v>156</v>
      </c>
      <c r="J86" s="415">
        <v>2300</v>
      </c>
      <c r="K86" s="413" t="s">
        <v>152</v>
      </c>
      <c r="L86" s="413" t="s">
        <v>99</v>
      </c>
      <c r="M86" s="410"/>
    </row>
    <row r="87" spans="1:13" s="17" customFormat="1" ht="15" customHeight="1" x14ac:dyDescent="0.25">
      <c r="A87" s="408"/>
      <c r="B87" s="408"/>
      <c r="C87" s="412"/>
      <c r="D87" s="412"/>
      <c r="E87" s="412"/>
      <c r="F87" s="408"/>
      <c r="G87" s="413"/>
      <c r="H87" s="414"/>
      <c r="I87" s="413"/>
      <c r="J87" s="415"/>
      <c r="K87" s="417"/>
      <c r="L87" s="413"/>
      <c r="M87" s="410"/>
    </row>
    <row r="88" spans="1:13" s="104" customFormat="1" ht="15" customHeight="1" x14ac:dyDescent="0.25">
      <c r="A88" s="402">
        <v>5</v>
      </c>
      <c r="B88" s="403">
        <v>31</v>
      </c>
      <c r="C88" s="427" t="s">
        <v>412</v>
      </c>
      <c r="D88" s="405"/>
      <c r="E88" s="405"/>
      <c r="F88" s="403"/>
      <c r="G88" s="411">
        <v>26</v>
      </c>
      <c r="H88" s="411">
        <v>42428</v>
      </c>
      <c r="I88" s="406"/>
      <c r="J88" s="424"/>
      <c r="K88" s="425"/>
      <c r="L88" s="406"/>
      <c r="M88" s="404"/>
    </row>
    <row r="89" spans="1:13" s="104" customFormat="1" ht="15" customHeight="1" x14ac:dyDescent="0.25">
      <c r="A89" s="402"/>
      <c r="B89" s="403"/>
      <c r="C89" s="427"/>
      <c r="D89" s="405"/>
      <c r="E89" s="405"/>
      <c r="F89" s="403"/>
      <c r="G89" s="411"/>
      <c r="H89" s="411"/>
      <c r="I89" s="406"/>
      <c r="J89" s="424"/>
      <c r="K89" s="425"/>
      <c r="L89" s="406"/>
      <c r="M89" s="404"/>
    </row>
    <row r="90" spans="1:13" s="104" customFormat="1" ht="14.1" customHeight="1" x14ac:dyDescent="0.25">
      <c r="A90" s="449">
        <v>5</v>
      </c>
      <c r="B90" s="450">
        <f>+B91</f>
        <v>31001</v>
      </c>
      <c r="C90" s="451" t="s">
        <v>426</v>
      </c>
      <c r="D90" s="452"/>
      <c r="E90" s="452"/>
      <c r="F90" s="450"/>
      <c r="G90" s="453">
        <f>+G91</f>
        <v>4</v>
      </c>
      <c r="H90" s="454">
        <f>+H91</f>
        <v>6500</v>
      </c>
      <c r="I90" s="454"/>
      <c r="J90" s="454">
        <f>+J91</f>
        <v>280</v>
      </c>
      <c r="K90" s="453" t="str">
        <f>+K91</f>
        <v>BUAH</v>
      </c>
      <c r="L90" s="453"/>
      <c r="M90" s="450"/>
    </row>
    <row r="91" spans="1:13" s="17" customFormat="1" ht="15" customHeight="1" x14ac:dyDescent="0.25">
      <c r="A91" s="435">
        <v>1</v>
      </c>
      <c r="B91" s="435">
        <v>31001</v>
      </c>
      <c r="C91" s="447" t="s">
        <v>119</v>
      </c>
      <c r="D91" s="448" t="s">
        <v>120</v>
      </c>
      <c r="E91" s="448" t="s">
        <v>121</v>
      </c>
      <c r="F91" s="435" t="s">
        <v>28</v>
      </c>
      <c r="G91" s="437">
        <v>4</v>
      </c>
      <c r="H91" s="438">
        <v>6500</v>
      </c>
      <c r="I91" s="437" t="s">
        <v>366</v>
      </c>
      <c r="J91" s="440">
        <v>280</v>
      </c>
      <c r="K91" s="437" t="s">
        <v>68</v>
      </c>
      <c r="L91" s="437" t="s">
        <v>31</v>
      </c>
      <c r="M91" s="441"/>
    </row>
    <row r="92" spans="1:13" s="17" customFormat="1" ht="15" customHeight="1" x14ac:dyDescent="0.25">
      <c r="A92" s="408">
        <v>2</v>
      </c>
      <c r="B92" s="408">
        <v>31001</v>
      </c>
      <c r="C92" s="416" t="s">
        <v>122</v>
      </c>
      <c r="D92" s="412" t="s">
        <v>123</v>
      </c>
      <c r="E92" s="412" t="s">
        <v>124</v>
      </c>
      <c r="F92" s="408" t="s">
        <v>28</v>
      </c>
      <c r="G92" s="413">
        <v>4</v>
      </c>
      <c r="H92" s="414">
        <v>8893</v>
      </c>
      <c r="I92" s="413" t="s">
        <v>366</v>
      </c>
      <c r="J92" s="415">
        <v>240</v>
      </c>
      <c r="K92" s="413" t="s">
        <v>68</v>
      </c>
      <c r="L92" s="413" t="s">
        <v>31</v>
      </c>
      <c r="M92" s="410"/>
    </row>
    <row r="93" spans="1:13" s="17" customFormat="1" ht="15" customHeight="1" x14ac:dyDescent="0.25">
      <c r="A93" s="408">
        <v>3</v>
      </c>
      <c r="B93" s="408">
        <v>31001</v>
      </c>
      <c r="C93" s="410" t="s">
        <v>125</v>
      </c>
      <c r="D93" s="412" t="s">
        <v>126</v>
      </c>
      <c r="E93" s="412" t="s">
        <v>127</v>
      </c>
      <c r="F93" s="408" t="s">
        <v>28</v>
      </c>
      <c r="G93" s="413">
        <v>5</v>
      </c>
      <c r="H93" s="414">
        <v>2350</v>
      </c>
      <c r="I93" s="413" t="s">
        <v>366</v>
      </c>
      <c r="J93" s="415">
        <v>1000</v>
      </c>
      <c r="K93" s="413" t="s">
        <v>128</v>
      </c>
      <c r="L93" s="413" t="s">
        <v>85</v>
      </c>
      <c r="M93" s="410"/>
    </row>
    <row r="94" spans="1:13" s="17" customFormat="1" ht="15" customHeight="1" x14ac:dyDescent="0.25">
      <c r="A94" s="408">
        <v>4</v>
      </c>
      <c r="B94" s="408">
        <v>31001</v>
      </c>
      <c r="C94" s="412" t="s">
        <v>130</v>
      </c>
      <c r="D94" s="412" t="s">
        <v>69</v>
      </c>
      <c r="E94" s="412" t="s">
        <v>92</v>
      </c>
      <c r="F94" s="408" t="s">
        <v>28</v>
      </c>
      <c r="G94" s="413">
        <v>10</v>
      </c>
      <c r="H94" s="414">
        <v>22435</v>
      </c>
      <c r="I94" s="413" t="s">
        <v>129</v>
      </c>
      <c r="J94" s="415">
        <v>650</v>
      </c>
      <c r="K94" s="413" t="s">
        <v>68</v>
      </c>
      <c r="L94" s="413" t="s">
        <v>59</v>
      </c>
      <c r="M94" s="410"/>
    </row>
    <row r="95" spans="1:13" s="17" customFormat="1" ht="15" customHeight="1" x14ac:dyDescent="0.25">
      <c r="A95" s="408">
        <v>5</v>
      </c>
      <c r="B95" s="408">
        <v>31001</v>
      </c>
      <c r="C95" s="410" t="s">
        <v>131</v>
      </c>
      <c r="D95" s="412" t="s">
        <v>132</v>
      </c>
      <c r="E95" s="412" t="s">
        <v>133</v>
      </c>
      <c r="F95" s="408" t="s">
        <v>28</v>
      </c>
      <c r="G95" s="413">
        <v>3</v>
      </c>
      <c r="H95" s="414">
        <v>2250</v>
      </c>
      <c r="I95" s="413" t="s">
        <v>129</v>
      </c>
      <c r="J95" s="415">
        <v>150</v>
      </c>
      <c r="K95" s="413" t="s">
        <v>70</v>
      </c>
      <c r="L95" s="413" t="s">
        <v>50</v>
      </c>
      <c r="M95" s="410"/>
    </row>
    <row r="96" spans="1:13" s="17" customFormat="1" ht="15" customHeight="1" x14ac:dyDescent="0.25">
      <c r="A96" s="408"/>
      <c r="B96" s="408"/>
      <c r="C96" s="410"/>
      <c r="D96" s="412"/>
      <c r="E96" s="412"/>
      <c r="F96" s="408"/>
      <c r="G96" s="413"/>
      <c r="H96" s="414"/>
      <c r="I96" s="413"/>
      <c r="J96" s="415"/>
      <c r="K96" s="413"/>
      <c r="L96" s="413"/>
      <c r="M96" s="410"/>
    </row>
    <row r="97" spans="1:13" s="104" customFormat="1" ht="14.1" customHeight="1" x14ac:dyDescent="0.25">
      <c r="A97" s="402">
        <v>1</v>
      </c>
      <c r="B97" s="403">
        <v>32</v>
      </c>
      <c r="C97" s="404" t="s">
        <v>413</v>
      </c>
      <c r="D97" s="405"/>
      <c r="E97" s="405"/>
      <c r="F97" s="403"/>
      <c r="G97" s="411">
        <v>4</v>
      </c>
      <c r="H97" s="411">
        <v>2228</v>
      </c>
      <c r="I97" s="411"/>
      <c r="J97" s="405"/>
      <c r="K97" s="406"/>
      <c r="L97" s="403"/>
      <c r="M97" s="404"/>
    </row>
    <row r="98" spans="1:13" s="104" customFormat="1" ht="14.1" customHeight="1" x14ac:dyDescent="0.25">
      <c r="A98" s="402"/>
      <c r="B98" s="403"/>
      <c r="C98" s="404"/>
      <c r="D98" s="405"/>
      <c r="E98" s="405"/>
      <c r="F98" s="403"/>
      <c r="G98" s="411"/>
      <c r="H98" s="411"/>
      <c r="I98" s="411"/>
      <c r="J98" s="405"/>
      <c r="K98" s="406"/>
      <c r="L98" s="403"/>
      <c r="M98" s="404"/>
    </row>
    <row r="99" spans="1:13" s="104" customFormat="1" ht="14.1" customHeight="1" x14ac:dyDescent="0.25">
      <c r="A99" s="402">
        <v>1</v>
      </c>
      <c r="B99" s="403">
        <f>+B100</f>
        <v>32402</v>
      </c>
      <c r="C99" s="404" t="s">
        <v>438</v>
      </c>
      <c r="D99" s="405"/>
      <c r="E99" s="405"/>
      <c r="F99" s="403"/>
      <c r="G99" s="406">
        <f>+G100</f>
        <v>4</v>
      </c>
      <c r="H99" s="411">
        <f>+H100</f>
        <v>2228</v>
      </c>
      <c r="I99" s="411"/>
      <c r="J99" s="411">
        <f>+J100</f>
        <v>1152</v>
      </c>
      <c r="K99" s="406" t="str">
        <f>+K100</f>
        <v>BUAH</v>
      </c>
      <c r="L99" s="406"/>
      <c r="M99" s="403"/>
    </row>
    <row r="100" spans="1:13" s="17" customFormat="1" ht="15" customHeight="1" x14ac:dyDescent="0.25">
      <c r="A100" s="408">
        <v>1</v>
      </c>
      <c r="B100" s="408">
        <v>32402</v>
      </c>
      <c r="C100" s="410" t="s">
        <v>60</v>
      </c>
      <c r="D100" s="412" t="s">
        <v>112</v>
      </c>
      <c r="E100" s="412" t="s">
        <v>113</v>
      </c>
      <c r="F100" s="408" t="s">
        <v>28</v>
      </c>
      <c r="G100" s="413">
        <v>4</v>
      </c>
      <c r="H100" s="414">
        <v>2228</v>
      </c>
      <c r="I100" s="413" t="s">
        <v>114</v>
      </c>
      <c r="J100" s="415">
        <v>1152</v>
      </c>
      <c r="K100" s="417" t="s">
        <v>68</v>
      </c>
      <c r="L100" s="413" t="s">
        <v>85</v>
      </c>
      <c r="M100" s="410"/>
    </row>
    <row r="101" spans="1:13" s="17" customFormat="1" ht="15" customHeight="1" x14ac:dyDescent="0.25">
      <c r="A101" s="428"/>
      <c r="B101" s="428"/>
      <c r="C101" s="429"/>
      <c r="D101" s="429"/>
      <c r="E101" s="429"/>
      <c r="F101" s="428"/>
      <c r="G101" s="428"/>
      <c r="H101" s="430"/>
      <c r="I101" s="429"/>
      <c r="J101" s="431"/>
      <c r="K101" s="428"/>
      <c r="L101" s="428"/>
      <c r="M101" s="429"/>
    </row>
    <row r="102" spans="1:13" s="17" customFormat="1" ht="14.1" customHeight="1" thickBot="1" x14ac:dyDescent="0.3">
      <c r="A102" s="1990" t="s">
        <v>15</v>
      </c>
      <c r="B102" s="1991"/>
      <c r="C102" s="1991"/>
      <c r="D102" s="1991"/>
      <c r="E102" s="1991"/>
      <c r="F102" s="1992"/>
      <c r="G102" s="432">
        <f>+G97+G88+G75+G66+G56+G12</f>
        <v>223</v>
      </c>
      <c r="H102" s="432">
        <f>+H97+H88+H75+H66+H56+H12</f>
        <v>615327</v>
      </c>
      <c r="I102" s="433"/>
      <c r="J102" s="433"/>
      <c r="K102" s="433"/>
      <c r="L102" s="434"/>
      <c r="M102" s="434"/>
    </row>
    <row r="103" spans="1:13" ht="14.25" thickTop="1" x14ac:dyDescent="0.25"/>
  </sheetData>
  <mergeCells count="7">
    <mergeCell ref="A1:M1"/>
    <mergeCell ref="A2:M2"/>
    <mergeCell ref="A3:M3"/>
    <mergeCell ref="A102:F102"/>
    <mergeCell ref="C66:E67"/>
    <mergeCell ref="J7:K7"/>
    <mergeCell ref="I7:I9"/>
  </mergeCells>
  <phoneticPr fontId="6" type="noConversion"/>
  <pageMargins left="1.1811023622047245" right="0.89" top="0.74803149606299213" bottom="0.51181102362204722" header="0.51181102362204722" footer="0.51181102362204722"/>
  <pageSetup paperSize="256" scale="76" orientation="landscape" horizontalDpi="4294967293" vertic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view="pageBreakPreview" topLeftCell="A6" zoomScale="80" zoomScaleNormal="100" zoomScaleSheetLayoutView="80" workbookViewId="0">
      <pane ySplit="855" topLeftCell="A6" activePane="bottomLeft"/>
      <selection activeCell="A61" sqref="A61:C61"/>
      <selection pane="bottomLeft" activeCell="A61" sqref="A61:C61"/>
    </sheetView>
  </sheetViews>
  <sheetFormatPr defaultColWidth="18.140625" defaultRowHeight="15" x14ac:dyDescent="0.2"/>
  <cols>
    <col min="1" max="1" width="4.7109375" style="696" customWidth="1"/>
    <col min="2" max="2" width="7.42578125" style="688" customWidth="1"/>
    <col min="3" max="3" width="18.5703125" style="695" customWidth="1"/>
    <col min="4" max="4" width="20.28515625" style="690" customWidth="1"/>
    <col min="5" max="5" width="26" style="695" customWidth="1"/>
    <col min="6" max="6" width="9.5703125" style="688" customWidth="1"/>
    <col min="7" max="7" width="10.85546875" style="693" customWidth="1"/>
    <col min="8" max="8" width="13.28515625" style="694" customWidth="1"/>
    <col min="9" max="9" width="14.28515625" style="695" customWidth="1"/>
    <col min="10" max="10" width="12.7109375" style="694" customWidth="1"/>
    <col min="11" max="11" width="10.28515625" style="688" customWidth="1"/>
    <col min="12" max="12" width="8.42578125" style="688" customWidth="1"/>
    <col min="13" max="13" width="22.140625" style="688" customWidth="1"/>
    <col min="14" max="18" width="18.140625" style="689"/>
    <col min="19" max="16384" width="18.140625" style="690"/>
  </cols>
  <sheetData>
    <row r="1" spans="1:18" ht="15.75" x14ac:dyDescent="0.25">
      <c r="A1" s="2075" t="s">
        <v>1034</v>
      </c>
      <c r="B1" s="2075"/>
      <c r="C1" s="2075"/>
      <c r="D1" s="2075"/>
      <c r="E1" s="2075"/>
      <c r="F1" s="2075"/>
      <c r="G1" s="2075"/>
      <c r="H1" s="2075"/>
      <c r="I1" s="2075"/>
      <c r="J1" s="2075"/>
      <c r="K1" s="2075"/>
      <c r="L1" s="2075"/>
    </row>
    <row r="2" spans="1:18" ht="15.75" x14ac:dyDescent="0.25">
      <c r="A2" s="2075" t="s">
        <v>449</v>
      </c>
      <c r="B2" s="2075"/>
      <c r="C2" s="2075"/>
      <c r="D2" s="2075"/>
      <c r="E2" s="2075"/>
      <c r="F2" s="2075"/>
      <c r="G2" s="2075"/>
      <c r="H2" s="2075"/>
      <c r="I2" s="2075"/>
      <c r="J2" s="2075"/>
      <c r="K2" s="2075"/>
      <c r="L2" s="2075"/>
    </row>
    <row r="3" spans="1:18" ht="15.75" x14ac:dyDescent="0.25">
      <c r="A3" s="2075" t="s">
        <v>451</v>
      </c>
      <c r="B3" s="2075"/>
      <c r="C3" s="2075"/>
      <c r="D3" s="2075"/>
      <c r="E3" s="2075"/>
      <c r="F3" s="2075"/>
      <c r="G3" s="2075"/>
      <c r="H3" s="2075"/>
      <c r="I3" s="2075"/>
      <c r="J3" s="2075"/>
      <c r="K3" s="2075"/>
      <c r="L3" s="2075"/>
    </row>
    <row r="4" spans="1:18" ht="15.75" x14ac:dyDescent="0.25">
      <c r="A4" s="691"/>
      <c r="B4" s="692"/>
    </row>
    <row r="5" spans="1:18" ht="8.25" customHeight="1" x14ac:dyDescent="0.25">
      <c r="H5" s="697"/>
      <c r="I5" s="698"/>
      <c r="J5" s="699"/>
      <c r="K5" s="700"/>
      <c r="L5" s="701"/>
    </row>
    <row r="6" spans="1:18" x14ac:dyDescent="0.2">
      <c r="A6" s="2102" t="s">
        <v>1261</v>
      </c>
      <c r="B6" s="2076" t="s">
        <v>13</v>
      </c>
      <c r="C6" s="2076" t="s">
        <v>8</v>
      </c>
      <c r="D6" s="2076" t="s">
        <v>9</v>
      </c>
      <c r="E6" s="2076" t="s">
        <v>1</v>
      </c>
      <c r="F6" s="2076" t="s">
        <v>1262</v>
      </c>
      <c r="G6" s="2079" t="s">
        <v>1263</v>
      </c>
      <c r="H6" s="2082" t="s">
        <v>1264</v>
      </c>
      <c r="I6" s="2076" t="s">
        <v>14</v>
      </c>
      <c r="J6" s="2091" t="s">
        <v>876</v>
      </c>
      <c r="K6" s="2092"/>
      <c r="L6" s="2079" t="s">
        <v>1265</v>
      </c>
      <c r="M6" s="2076" t="s">
        <v>1266</v>
      </c>
    </row>
    <row r="7" spans="1:18" x14ac:dyDescent="0.2">
      <c r="A7" s="2103"/>
      <c r="B7" s="2077"/>
      <c r="C7" s="2077"/>
      <c r="D7" s="2077"/>
      <c r="E7" s="2116"/>
      <c r="F7" s="2077"/>
      <c r="G7" s="2080"/>
      <c r="H7" s="2083"/>
      <c r="I7" s="2077"/>
      <c r="J7" s="2093"/>
      <c r="K7" s="2094"/>
      <c r="L7" s="2080"/>
      <c r="M7" s="2077"/>
    </row>
    <row r="8" spans="1:18" ht="30" x14ac:dyDescent="0.2">
      <c r="A8" s="2104"/>
      <c r="B8" s="2078"/>
      <c r="C8" s="2078"/>
      <c r="D8" s="2078"/>
      <c r="E8" s="2117"/>
      <c r="F8" s="2078"/>
      <c r="G8" s="2081"/>
      <c r="H8" s="2084"/>
      <c r="I8" s="2078"/>
      <c r="J8" s="739" t="s">
        <v>15</v>
      </c>
      <c r="K8" s="740" t="s">
        <v>16</v>
      </c>
      <c r="L8" s="2081"/>
      <c r="M8" s="2078"/>
    </row>
    <row r="9" spans="1:18" x14ac:dyDescent="0.2">
      <c r="A9" s="818">
        <v>1</v>
      </c>
      <c r="B9" s="702">
        <v>2</v>
      </c>
      <c r="C9" s="702">
        <v>3</v>
      </c>
      <c r="D9" s="702">
        <v>4</v>
      </c>
      <c r="E9" s="702">
        <v>5</v>
      </c>
      <c r="F9" s="702">
        <v>6</v>
      </c>
      <c r="G9" s="702">
        <v>7</v>
      </c>
      <c r="H9" s="819">
        <v>8</v>
      </c>
      <c r="I9" s="702">
        <v>9</v>
      </c>
      <c r="J9" s="819">
        <v>10</v>
      </c>
      <c r="K9" s="702">
        <v>11</v>
      </c>
      <c r="L9" s="702">
        <v>12</v>
      </c>
      <c r="M9" s="702">
        <v>13</v>
      </c>
    </row>
    <row r="10" spans="1:18" x14ac:dyDescent="0.2">
      <c r="A10" s="703"/>
      <c r="B10" s="704"/>
      <c r="C10" s="707"/>
      <c r="D10" s="704"/>
      <c r="E10" s="707"/>
      <c r="F10" s="704"/>
      <c r="G10" s="705"/>
      <c r="H10" s="706"/>
      <c r="I10" s="707"/>
      <c r="J10" s="708"/>
      <c r="K10" s="704"/>
      <c r="L10" s="704"/>
      <c r="M10" s="704"/>
    </row>
    <row r="11" spans="1:18" s="823" customFormat="1" ht="50.1" customHeight="1" x14ac:dyDescent="0.2">
      <c r="A11" s="820"/>
      <c r="B11" s="744">
        <v>12</v>
      </c>
      <c r="C11" s="709" t="s">
        <v>440</v>
      </c>
      <c r="D11" s="783"/>
      <c r="E11" s="788"/>
      <c r="F11" s="744"/>
      <c r="G11" s="783">
        <f>G12</f>
        <v>12</v>
      </c>
      <c r="H11" s="784">
        <f>H12</f>
        <v>381600</v>
      </c>
      <c r="I11" s="783"/>
      <c r="J11" s="784"/>
      <c r="K11" s="821"/>
      <c r="L11" s="772"/>
      <c r="M11" s="772"/>
      <c r="N11" s="822"/>
      <c r="O11" s="822"/>
      <c r="P11" s="822"/>
      <c r="Q11" s="822"/>
      <c r="R11" s="822"/>
    </row>
    <row r="12" spans="1:18" s="825" customFormat="1" ht="50.1" customHeight="1" x14ac:dyDescent="0.2">
      <c r="A12" s="743"/>
      <c r="B12" s="744">
        <v>12011</v>
      </c>
      <c r="C12" s="709" t="s">
        <v>1064</v>
      </c>
      <c r="D12" s="783"/>
      <c r="E12" s="788"/>
      <c r="F12" s="744"/>
      <c r="G12" s="789">
        <f>SUM(G13:G14)</f>
        <v>12</v>
      </c>
      <c r="H12" s="784">
        <f>SUM(H13:H14)</f>
        <v>381600</v>
      </c>
      <c r="I12" s="784"/>
      <c r="J12" s="784"/>
      <c r="K12" s="783"/>
      <c r="L12" s="783"/>
      <c r="M12" s="744"/>
      <c r="N12" s="824"/>
      <c r="O12" s="824"/>
      <c r="P12" s="824"/>
      <c r="Q12" s="824"/>
      <c r="R12" s="824"/>
    </row>
    <row r="13" spans="1:18" s="825" customFormat="1" ht="50.1" customHeight="1" x14ac:dyDescent="0.2">
      <c r="A13" s="727">
        <v>1</v>
      </c>
      <c r="B13" s="732">
        <v>12011</v>
      </c>
      <c r="C13" s="730" t="s">
        <v>225</v>
      </c>
      <c r="D13" s="786" t="s">
        <v>226</v>
      </c>
      <c r="E13" s="781" t="s">
        <v>1249</v>
      </c>
      <c r="F13" s="732" t="s">
        <v>1267</v>
      </c>
      <c r="G13" s="779">
        <v>6</v>
      </c>
      <c r="H13" s="826">
        <v>189800</v>
      </c>
      <c r="I13" s="786" t="s">
        <v>999</v>
      </c>
      <c r="J13" s="826">
        <v>3000000</v>
      </c>
      <c r="K13" s="786" t="s">
        <v>229</v>
      </c>
      <c r="L13" s="731"/>
      <c r="M13" s="731"/>
      <c r="N13" s="824"/>
      <c r="O13" s="824"/>
      <c r="P13" s="824"/>
      <c r="Q13" s="824"/>
      <c r="R13" s="824"/>
    </row>
    <row r="14" spans="1:18" s="825" customFormat="1" ht="50.1" customHeight="1" x14ac:dyDescent="0.2">
      <c r="A14" s="727">
        <v>2</v>
      </c>
      <c r="B14" s="732">
        <v>12011</v>
      </c>
      <c r="C14" s="730" t="s">
        <v>230</v>
      </c>
      <c r="D14" s="786" t="s">
        <v>231</v>
      </c>
      <c r="E14" s="781" t="s">
        <v>1249</v>
      </c>
      <c r="F14" s="732" t="s">
        <v>1267</v>
      </c>
      <c r="G14" s="779">
        <v>6</v>
      </c>
      <c r="H14" s="826">
        <v>191800</v>
      </c>
      <c r="I14" s="786" t="s">
        <v>999</v>
      </c>
      <c r="J14" s="826">
        <v>3000000</v>
      </c>
      <c r="K14" s="786" t="s">
        <v>229</v>
      </c>
      <c r="L14" s="731"/>
      <c r="M14" s="731"/>
      <c r="N14" s="824"/>
      <c r="O14" s="824"/>
      <c r="P14" s="824"/>
      <c r="Q14" s="824"/>
      <c r="R14" s="824"/>
    </row>
    <row r="15" spans="1:18" s="825" customFormat="1" ht="20.100000000000001" customHeight="1" x14ac:dyDescent="0.2">
      <c r="A15" s="746"/>
      <c r="B15" s="799"/>
      <c r="C15" s="801"/>
      <c r="D15" s="799"/>
      <c r="E15" s="801"/>
      <c r="F15" s="799"/>
      <c r="G15" s="799"/>
      <c r="H15" s="802"/>
      <c r="I15" s="799"/>
      <c r="J15" s="802"/>
      <c r="K15" s="799"/>
      <c r="L15" s="799"/>
      <c r="M15" s="799"/>
    </row>
    <row r="16" spans="1:18" s="825" customFormat="1" ht="50.1" customHeight="1" x14ac:dyDescent="0.2">
      <c r="A16" s="743"/>
      <c r="B16" s="744">
        <v>16</v>
      </c>
      <c r="C16" s="2113" t="s">
        <v>415</v>
      </c>
      <c r="D16" s="2114"/>
      <c r="E16" s="2114"/>
      <c r="F16" s="2115"/>
      <c r="G16" s="771">
        <f>G17</f>
        <v>5</v>
      </c>
      <c r="H16" s="772">
        <f>H17</f>
        <v>5320</v>
      </c>
      <c r="I16" s="744"/>
      <c r="J16" s="772"/>
      <c r="K16" s="744"/>
      <c r="L16" s="744"/>
      <c r="M16" s="744"/>
    </row>
    <row r="17" spans="1:18" s="825" customFormat="1" ht="50.1" customHeight="1" x14ac:dyDescent="0.2">
      <c r="A17" s="743"/>
      <c r="B17" s="744">
        <v>16230</v>
      </c>
      <c r="C17" s="709" t="s">
        <v>1046</v>
      </c>
      <c r="D17" s="783"/>
      <c r="E17" s="788"/>
      <c r="F17" s="744"/>
      <c r="G17" s="789">
        <f>SUM(G18:G18)</f>
        <v>5</v>
      </c>
      <c r="H17" s="784">
        <f>SUM(H18:H18)</f>
        <v>5320</v>
      </c>
      <c r="I17" s="784"/>
      <c r="J17" s="784"/>
      <c r="K17" s="783"/>
      <c r="L17" s="783"/>
      <c r="M17" s="744"/>
    </row>
    <row r="18" spans="1:18" s="825" customFormat="1" ht="50.1" customHeight="1" x14ac:dyDescent="0.2">
      <c r="A18" s="727">
        <v>1</v>
      </c>
      <c r="B18" s="732">
        <v>16230</v>
      </c>
      <c r="C18" s="730" t="s">
        <v>60</v>
      </c>
      <c r="D18" s="779" t="s">
        <v>198</v>
      </c>
      <c r="E18" s="781" t="s">
        <v>850</v>
      </c>
      <c r="F18" s="732" t="s">
        <v>1267</v>
      </c>
      <c r="G18" s="779">
        <v>5</v>
      </c>
      <c r="H18" s="826">
        <v>5320</v>
      </c>
      <c r="I18" s="786" t="s">
        <v>1003</v>
      </c>
      <c r="J18" s="826">
        <v>1440</v>
      </c>
      <c r="K18" s="786" t="s">
        <v>173</v>
      </c>
      <c r="L18" s="826" t="s">
        <v>99</v>
      </c>
      <c r="M18" s="731"/>
    </row>
    <row r="19" spans="1:18" x14ac:dyDescent="0.2">
      <c r="A19" s="711"/>
      <c r="B19" s="711"/>
      <c r="C19" s="827"/>
      <c r="D19" s="713"/>
      <c r="E19" s="895"/>
      <c r="F19" s="711"/>
      <c r="G19" s="714"/>
      <c r="H19" s="715"/>
      <c r="I19" s="716"/>
      <c r="J19" s="717"/>
      <c r="K19" s="718"/>
      <c r="L19" s="719"/>
      <c r="M19" s="720"/>
      <c r="N19" s="690"/>
      <c r="O19" s="690"/>
      <c r="P19" s="690"/>
      <c r="Q19" s="690"/>
      <c r="R19" s="690"/>
    </row>
    <row r="20" spans="1:18" ht="14.1" customHeight="1" thickBot="1" x14ac:dyDescent="0.3">
      <c r="A20" s="2085" t="s">
        <v>15</v>
      </c>
      <c r="B20" s="2086"/>
      <c r="C20" s="2086"/>
      <c r="D20" s="2086"/>
      <c r="E20" s="2086"/>
      <c r="F20" s="2087"/>
      <c r="G20" s="722">
        <f>G11+G16</f>
        <v>17</v>
      </c>
      <c r="H20" s="722">
        <f>H11+H16</f>
        <v>386920</v>
      </c>
      <c r="I20" s="723"/>
      <c r="J20" s="724"/>
      <c r="K20" s="725"/>
      <c r="L20" s="725"/>
      <c r="M20" s="725"/>
      <c r="N20" s="690"/>
      <c r="O20" s="690"/>
      <c r="P20" s="690"/>
      <c r="Q20" s="690"/>
      <c r="R20" s="690"/>
    </row>
    <row r="21" spans="1:18" ht="15.75" thickTop="1" x14ac:dyDescent="0.2">
      <c r="N21" s="690"/>
      <c r="O21" s="690"/>
      <c r="P21" s="690"/>
      <c r="Q21" s="690"/>
      <c r="R21" s="690"/>
    </row>
  </sheetData>
  <mergeCells count="17">
    <mergeCell ref="M6:M8"/>
    <mergeCell ref="C16:F16"/>
    <mergeCell ref="E6:E8"/>
    <mergeCell ref="F6:F8"/>
    <mergeCell ref="G6:G8"/>
    <mergeCell ref="H6:H8"/>
    <mergeCell ref="I6:I8"/>
    <mergeCell ref="J6:K7"/>
    <mergeCell ref="A20:F20"/>
    <mergeCell ref="A1:L1"/>
    <mergeCell ref="A2:L2"/>
    <mergeCell ref="A3:L3"/>
    <mergeCell ref="A6:A8"/>
    <mergeCell ref="B6:B8"/>
    <mergeCell ref="C6:C8"/>
    <mergeCell ref="D6:D8"/>
    <mergeCell ref="L6:L8"/>
  </mergeCells>
  <pageMargins left="1.1811023622047245" right="0.19685039370078741" top="0.98425196850393704" bottom="0.59055118110236227" header="0.51181102362204722" footer="0.51181102362204722"/>
  <pageSetup paperSize="9" scale="75" orientation="landscape" horizontalDpi="4294967293" verticalDpi="4294967293" r:id="rId1"/>
  <headerFooter alignWithMargins="0"/>
  <ignoredErrors>
    <ignoredError sqref="L18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view="pageBreakPreview" topLeftCell="A6" zoomScale="80" zoomScaleNormal="100" zoomScaleSheetLayoutView="80" workbookViewId="0">
      <pane ySplit="855" topLeftCell="A17" activePane="bottomLeft"/>
      <selection activeCell="A61" sqref="A61:C61"/>
      <selection pane="bottomLeft" activeCell="A61" sqref="A61:C61"/>
    </sheetView>
  </sheetViews>
  <sheetFormatPr defaultColWidth="18.140625" defaultRowHeight="15" x14ac:dyDescent="0.2"/>
  <cols>
    <col min="1" max="1" width="4.7109375" style="696" customWidth="1"/>
    <col min="2" max="2" width="7.42578125" style="688" customWidth="1"/>
    <col min="3" max="3" width="18.5703125" style="690" customWidth="1"/>
    <col min="4" max="4" width="20.28515625" style="690" customWidth="1"/>
    <col min="5" max="5" width="26" style="690" customWidth="1"/>
    <col min="6" max="6" width="9.5703125" style="688" customWidth="1"/>
    <col min="7" max="7" width="10.85546875" style="693" customWidth="1"/>
    <col min="8" max="8" width="13.28515625" style="694" customWidth="1"/>
    <col min="9" max="9" width="16.28515625" style="695" customWidth="1"/>
    <col min="10" max="10" width="11.140625" style="694" customWidth="1"/>
    <col min="11" max="11" width="10.28515625" style="688" customWidth="1"/>
    <col min="12" max="12" width="8.42578125" style="688" customWidth="1"/>
    <col min="13" max="13" width="22.140625" style="688" customWidth="1"/>
    <col min="14" max="18" width="18.140625" style="689"/>
    <col min="19" max="16384" width="18.140625" style="690"/>
  </cols>
  <sheetData>
    <row r="1" spans="1:18" ht="15.75" x14ac:dyDescent="0.25">
      <c r="A1" s="2075" t="s">
        <v>1034</v>
      </c>
      <c r="B1" s="2075"/>
      <c r="C1" s="2075"/>
      <c r="D1" s="2075"/>
      <c r="E1" s="2075"/>
      <c r="F1" s="2075"/>
      <c r="G1" s="2075"/>
      <c r="H1" s="2075"/>
      <c r="I1" s="2075"/>
      <c r="J1" s="2075"/>
      <c r="K1" s="2075"/>
      <c r="L1" s="2075"/>
      <c r="M1" s="2075"/>
    </row>
    <row r="2" spans="1:18" ht="15.75" x14ac:dyDescent="0.25">
      <c r="A2" s="2075" t="s">
        <v>449</v>
      </c>
      <c r="B2" s="2075"/>
      <c r="C2" s="2075"/>
      <c r="D2" s="2075"/>
      <c r="E2" s="2075"/>
      <c r="F2" s="2075"/>
      <c r="G2" s="2075"/>
      <c r="H2" s="2075"/>
      <c r="I2" s="2075"/>
      <c r="J2" s="2075"/>
      <c r="K2" s="2075"/>
      <c r="L2" s="2075"/>
      <c r="M2" s="2075"/>
    </row>
    <row r="3" spans="1:18" ht="15.75" x14ac:dyDescent="0.25">
      <c r="A3" s="2075" t="s">
        <v>451</v>
      </c>
      <c r="B3" s="2075"/>
      <c r="C3" s="2075"/>
      <c r="D3" s="2075"/>
      <c r="E3" s="2075"/>
      <c r="F3" s="2075"/>
      <c r="G3" s="2075"/>
      <c r="H3" s="2075"/>
      <c r="I3" s="2075"/>
      <c r="J3" s="2075"/>
      <c r="K3" s="2075"/>
      <c r="L3" s="2075"/>
      <c r="M3" s="2075"/>
    </row>
    <row r="4" spans="1:18" ht="15.75" x14ac:dyDescent="0.25">
      <c r="A4" s="691"/>
      <c r="B4" s="692"/>
    </row>
    <row r="5" spans="1:18" ht="8.25" customHeight="1" x14ac:dyDescent="0.25">
      <c r="H5" s="697"/>
      <c r="I5" s="698"/>
      <c r="J5" s="699"/>
      <c r="K5" s="700"/>
      <c r="L5" s="701"/>
    </row>
    <row r="6" spans="1:18" x14ac:dyDescent="0.2">
      <c r="A6" s="2102" t="s">
        <v>1261</v>
      </c>
      <c r="B6" s="2076" t="s">
        <v>13</v>
      </c>
      <c r="C6" s="2076" t="s">
        <v>8</v>
      </c>
      <c r="D6" s="2076" t="s">
        <v>9</v>
      </c>
      <c r="E6" s="2076" t="s">
        <v>1</v>
      </c>
      <c r="F6" s="2076" t="s">
        <v>1262</v>
      </c>
      <c r="G6" s="2079" t="s">
        <v>1263</v>
      </c>
      <c r="H6" s="2082" t="s">
        <v>1264</v>
      </c>
      <c r="I6" s="2076" t="s">
        <v>14</v>
      </c>
      <c r="J6" s="2091" t="s">
        <v>876</v>
      </c>
      <c r="K6" s="2092"/>
      <c r="L6" s="2079" t="s">
        <v>1265</v>
      </c>
      <c r="M6" s="2076" t="s">
        <v>1266</v>
      </c>
    </row>
    <row r="7" spans="1:18" x14ac:dyDescent="0.2">
      <c r="A7" s="2103"/>
      <c r="B7" s="2077"/>
      <c r="C7" s="2077"/>
      <c r="D7" s="2077"/>
      <c r="E7" s="2077"/>
      <c r="F7" s="2077"/>
      <c r="G7" s="2080"/>
      <c r="H7" s="2083"/>
      <c r="I7" s="2077"/>
      <c r="J7" s="2093"/>
      <c r="K7" s="2094"/>
      <c r="L7" s="2080"/>
      <c r="M7" s="2077"/>
    </row>
    <row r="8" spans="1:18" ht="30" x14ac:dyDescent="0.2">
      <c r="A8" s="2104"/>
      <c r="B8" s="2078"/>
      <c r="C8" s="2078"/>
      <c r="D8" s="2078"/>
      <c r="E8" s="2078"/>
      <c r="F8" s="2078"/>
      <c r="G8" s="2081"/>
      <c r="H8" s="2084"/>
      <c r="I8" s="2078"/>
      <c r="J8" s="764" t="s">
        <v>15</v>
      </c>
      <c r="K8" s="765" t="s">
        <v>16</v>
      </c>
      <c r="L8" s="2081"/>
      <c r="M8" s="2078"/>
    </row>
    <row r="9" spans="1:18" s="769" customFormat="1" x14ac:dyDescent="0.2">
      <c r="A9" s="791">
        <v>1</v>
      </c>
      <c r="B9" s="792">
        <v>2</v>
      </c>
      <c r="C9" s="792">
        <v>3</v>
      </c>
      <c r="D9" s="792">
        <v>4</v>
      </c>
      <c r="E9" s="792">
        <v>5</v>
      </c>
      <c r="F9" s="792">
        <v>6</v>
      </c>
      <c r="G9" s="792">
        <v>7</v>
      </c>
      <c r="H9" s="793">
        <v>8</v>
      </c>
      <c r="I9" s="792">
        <v>9</v>
      </c>
      <c r="J9" s="793">
        <v>10</v>
      </c>
      <c r="K9" s="792">
        <v>11</v>
      </c>
      <c r="L9" s="792">
        <v>12</v>
      </c>
      <c r="M9" s="792">
        <v>13</v>
      </c>
      <c r="N9" s="768"/>
      <c r="O9" s="768"/>
      <c r="P9" s="768"/>
      <c r="Q9" s="768"/>
      <c r="R9" s="768"/>
    </row>
    <row r="10" spans="1:18" x14ac:dyDescent="0.2">
      <c r="A10" s="703"/>
      <c r="B10" s="704"/>
      <c r="C10" s="704"/>
      <c r="D10" s="704"/>
      <c r="E10" s="704"/>
      <c r="F10" s="704"/>
      <c r="G10" s="705"/>
      <c r="H10" s="706"/>
      <c r="I10" s="707"/>
      <c r="J10" s="708"/>
      <c r="K10" s="704"/>
      <c r="L10" s="704"/>
      <c r="M10" s="704"/>
    </row>
    <row r="11" spans="1:18" s="774" customFormat="1" ht="50.1" customHeight="1" x14ac:dyDescent="0.2">
      <c r="A11" s="742"/>
      <c r="B11" s="744">
        <v>10</v>
      </c>
      <c r="C11" s="709" t="s">
        <v>409</v>
      </c>
      <c r="D11" s="744"/>
      <c r="E11" s="744"/>
      <c r="F11" s="744"/>
      <c r="G11" s="771">
        <f>G12</f>
        <v>48</v>
      </c>
      <c r="H11" s="772">
        <f>H12</f>
        <v>232000</v>
      </c>
      <c r="I11" s="770"/>
      <c r="J11" s="772"/>
      <c r="K11" s="744"/>
      <c r="L11" s="744"/>
      <c r="M11" s="744"/>
      <c r="N11" s="773"/>
      <c r="O11" s="773"/>
      <c r="P11" s="773"/>
      <c r="Q11" s="773"/>
      <c r="R11" s="773"/>
    </row>
    <row r="12" spans="1:18" s="776" customFormat="1" ht="50.1" customHeight="1" x14ac:dyDescent="0.2">
      <c r="A12" s="743"/>
      <c r="B12" s="744">
        <v>10421</v>
      </c>
      <c r="C12" s="770" t="s">
        <v>1051</v>
      </c>
      <c r="D12" s="745"/>
      <c r="E12" s="745"/>
      <c r="F12" s="744"/>
      <c r="G12" s="771">
        <f>SUM(G13:G29)</f>
        <v>48</v>
      </c>
      <c r="H12" s="772">
        <f>SUM(H13:H29)</f>
        <v>232000</v>
      </c>
      <c r="I12" s="794"/>
      <c r="J12" s="772"/>
      <c r="K12" s="784"/>
      <c r="L12" s="795"/>
      <c r="M12" s="744"/>
      <c r="N12" s="775"/>
      <c r="O12" s="775"/>
      <c r="P12" s="775"/>
      <c r="Q12" s="775"/>
      <c r="R12" s="775"/>
    </row>
    <row r="13" spans="1:18" s="776" customFormat="1" ht="50.1" customHeight="1" x14ac:dyDescent="0.2">
      <c r="A13" s="727">
        <v>1</v>
      </c>
      <c r="B13" s="732">
        <v>10421</v>
      </c>
      <c r="C13" s="796" t="s">
        <v>69</v>
      </c>
      <c r="D13" s="735" t="s">
        <v>519</v>
      </c>
      <c r="E13" s="735" t="s">
        <v>1036</v>
      </c>
      <c r="F13" s="732" t="s">
        <v>1267</v>
      </c>
      <c r="G13" s="727">
        <v>4</v>
      </c>
      <c r="H13" s="762">
        <v>20000</v>
      </c>
      <c r="I13" s="763" t="s">
        <v>604</v>
      </c>
      <c r="J13" s="796" t="s">
        <v>69</v>
      </c>
      <c r="K13" s="796" t="s">
        <v>69</v>
      </c>
      <c r="L13" s="728"/>
      <c r="M13" s="728"/>
      <c r="N13" s="775"/>
      <c r="O13" s="775"/>
      <c r="P13" s="775"/>
      <c r="Q13" s="775"/>
      <c r="R13" s="775"/>
    </row>
    <row r="14" spans="1:18" s="776" customFormat="1" ht="50.1" customHeight="1" x14ac:dyDescent="0.2">
      <c r="A14" s="727">
        <v>2</v>
      </c>
      <c r="B14" s="732">
        <v>10421</v>
      </c>
      <c r="C14" s="796" t="s">
        <v>69</v>
      </c>
      <c r="D14" s="735" t="s">
        <v>520</v>
      </c>
      <c r="E14" s="735" t="s">
        <v>1250</v>
      </c>
      <c r="F14" s="732" t="s">
        <v>1267</v>
      </c>
      <c r="G14" s="727">
        <v>3</v>
      </c>
      <c r="H14" s="762">
        <v>12000</v>
      </c>
      <c r="I14" s="763" t="s">
        <v>604</v>
      </c>
      <c r="J14" s="796" t="s">
        <v>69</v>
      </c>
      <c r="K14" s="796" t="s">
        <v>69</v>
      </c>
      <c r="L14" s="728"/>
      <c r="M14" s="728"/>
      <c r="N14" s="775"/>
      <c r="O14" s="775"/>
      <c r="P14" s="775"/>
      <c r="Q14" s="775"/>
      <c r="R14" s="775"/>
    </row>
    <row r="15" spans="1:18" s="776" customFormat="1" ht="50.1" customHeight="1" x14ac:dyDescent="0.2">
      <c r="A15" s="727">
        <v>3</v>
      </c>
      <c r="B15" s="732">
        <v>10421</v>
      </c>
      <c r="C15" s="796" t="s">
        <v>69</v>
      </c>
      <c r="D15" s="735" t="s">
        <v>521</v>
      </c>
      <c r="E15" s="735" t="s">
        <v>1250</v>
      </c>
      <c r="F15" s="732" t="s">
        <v>1267</v>
      </c>
      <c r="G15" s="727">
        <v>2</v>
      </c>
      <c r="H15" s="762">
        <v>15000</v>
      </c>
      <c r="I15" s="763" t="s">
        <v>604</v>
      </c>
      <c r="J15" s="796" t="s">
        <v>69</v>
      </c>
      <c r="K15" s="796" t="s">
        <v>69</v>
      </c>
      <c r="L15" s="728"/>
      <c r="M15" s="728"/>
      <c r="N15" s="775"/>
      <c r="O15" s="775"/>
      <c r="P15" s="775"/>
      <c r="Q15" s="775"/>
      <c r="R15" s="775"/>
    </row>
    <row r="16" spans="1:18" s="776" customFormat="1" ht="50.1" customHeight="1" x14ac:dyDescent="0.2">
      <c r="A16" s="727">
        <v>4</v>
      </c>
      <c r="B16" s="732">
        <v>10421</v>
      </c>
      <c r="C16" s="796" t="s">
        <v>69</v>
      </c>
      <c r="D16" s="735" t="s">
        <v>522</v>
      </c>
      <c r="E16" s="735" t="s">
        <v>1250</v>
      </c>
      <c r="F16" s="732" t="s">
        <v>1267</v>
      </c>
      <c r="G16" s="727">
        <v>3</v>
      </c>
      <c r="H16" s="762">
        <v>12000</v>
      </c>
      <c r="I16" s="763" t="s">
        <v>604</v>
      </c>
      <c r="J16" s="796" t="s">
        <v>69</v>
      </c>
      <c r="K16" s="796" t="s">
        <v>69</v>
      </c>
      <c r="L16" s="728"/>
      <c r="M16" s="728"/>
      <c r="N16" s="775"/>
      <c r="O16" s="775"/>
      <c r="P16" s="775"/>
      <c r="Q16" s="775"/>
      <c r="R16" s="775"/>
    </row>
    <row r="17" spans="1:18" s="776" customFormat="1" ht="50.1" customHeight="1" x14ac:dyDescent="0.2">
      <c r="A17" s="727">
        <v>5</v>
      </c>
      <c r="B17" s="732">
        <v>10421</v>
      </c>
      <c r="C17" s="796" t="s">
        <v>69</v>
      </c>
      <c r="D17" s="735" t="s">
        <v>523</v>
      </c>
      <c r="E17" s="735" t="s">
        <v>836</v>
      </c>
      <c r="F17" s="732" t="s">
        <v>1267</v>
      </c>
      <c r="G17" s="727">
        <v>4</v>
      </c>
      <c r="H17" s="762">
        <v>15000</v>
      </c>
      <c r="I17" s="763" t="s">
        <v>604</v>
      </c>
      <c r="J17" s="796" t="s">
        <v>69</v>
      </c>
      <c r="K17" s="796" t="s">
        <v>69</v>
      </c>
      <c r="L17" s="728"/>
      <c r="M17" s="728"/>
      <c r="N17" s="775"/>
      <c r="O17" s="775"/>
      <c r="P17" s="775"/>
      <c r="Q17" s="775"/>
      <c r="R17" s="775"/>
    </row>
    <row r="18" spans="1:18" s="776" customFormat="1" ht="50.1" customHeight="1" x14ac:dyDescent="0.2">
      <c r="A18" s="727">
        <v>6</v>
      </c>
      <c r="B18" s="732">
        <v>10421</v>
      </c>
      <c r="C18" s="796" t="s">
        <v>69</v>
      </c>
      <c r="D18" s="735" t="s">
        <v>524</v>
      </c>
      <c r="E18" s="735" t="s">
        <v>836</v>
      </c>
      <c r="F18" s="732" t="s">
        <v>1267</v>
      </c>
      <c r="G18" s="727">
        <v>3</v>
      </c>
      <c r="H18" s="762">
        <v>15000</v>
      </c>
      <c r="I18" s="763" t="s">
        <v>604</v>
      </c>
      <c r="J18" s="796" t="s">
        <v>69</v>
      </c>
      <c r="K18" s="796" t="s">
        <v>69</v>
      </c>
      <c r="L18" s="728"/>
      <c r="M18" s="728"/>
      <c r="N18" s="775"/>
      <c r="O18" s="775"/>
      <c r="P18" s="775"/>
      <c r="Q18" s="775"/>
      <c r="R18" s="775"/>
    </row>
    <row r="19" spans="1:18" s="776" customFormat="1" ht="50.1" customHeight="1" x14ac:dyDescent="0.2">
      <c r="A19" s="727">
        <v>7</v>
      </c>
      <c r="B19" s="732">
        <v>10421</v>
      </c>
      <c r="C19" s="796" t="s">
        <v>69</v>
      </c>
      <c r="D19" s="735" t="s">
        <v>525</v>
      </c>
      <c r="E19" s="735" t="s">
        <v>1251</v>
      </c>
      <c r="F19" s="732" t="s">
        <v>1267</v>
      </c>
      <c r="G19" s="727">
        <v>4</v>
      </c>
      <c r="H19" s="762">
        <v>20000</v>
      </c>
      <c r="I19" s="763" t="s">
        <v>604</v>
      </c>
      <c r="J19" s="796" t="s">
        <v>69</v>
      </c>
      <c r="K19" s="796" t="s">
        <v>69</v>
      </c>
      <c r="L19" s="728"/>
      <c r="M19" s="728"/>
      <c r="N19" s="775"/>
      <c r="O19" s="775"/>
      <c r="P19" s="775"/>
      <c r="Q19" s="775"/>
      <c r="R19" s="775"/>
    </row>
    <row r="20" spans="1:18" s="776" customFormat="1" ht="50.1" customHeight="1" x14ac:dyDescent="0.2">
      <c r="A20" s="727">
        <v>8</v>
      </c>
      <c r="B20" s="732">
        <v>10421</v>
      </c>
      <c r="C20" s="796" t="s">
        <v>69</v>
      </c>
      <c r="D20" s="735" t="s">
        <v>526</v>
      </c>
      <c r="E20" s="735" t="s">
        <v>837</v>
      </c>
      <c r="F20" s="732" t="s">
        <v>1267</v>
      </c>
      <c r="G20" s="727">
        <v>3</v>
      </c>
      <c r="H20" s="762">
        <v>15000</v>
      </c>
      <c r="I20" s="763" t="s">
        <v>604</v>
      </c>
      <c r="J20" s="796" t="s">
        <v>69</v>
      </c>
      <c r="K20" s="796" t="s">
        <v>69</v>
      </c>
      <c r="L20" s="728"/>
      <c r="M20" s="728"/>
      <c r="N20" s="775"/>
      <c r="O20" s="775"/>
      <c r="P20" s="775"/>
      <c r="Q20" s="775"/>
      <c r="R20" s="775"/>
    </row>
    <row r="21" spans="1:18" s="776" customFormat="1" ht="50.1" customHeight="1" x14ac:dyDescent="0.2">
      <c r="A21" s="727">
        <v>9</v>
      </c>
      <c r="B21" s="732">
        <v>10421</v>
      </c>
      <c r="C21" s="796" t="s">
        <v>69</v>
      </c>
      <c r="D21" s="735" t="s">
        <v>527</v>
      </c>
      <c r="E21" s="735" t="s">
        <v>838</v>
      </c>
      <c r="F21" s="732" t="s">
        <v>1267</v>
      </c>
      <c r="G21" s="727">
        <v>2</v>
      </c>
      <c r="H21" s="762">
        <v>15000</v>
      </c>
      <c r="I21" s="763" t="s">
        <v>604</v>
      </c>
      <c r="J21" s="796" t="s">
        <v>69</v>
      </c>
      <c r="K21" s="796" t="s">
        <v>69</v>
      </c>
      <c r="L21" s="728"/>
      <c r="M21" s="728"/>
      <c r="N21" s="775"/>
      <c r="O21" s="775"/>
      <c r="P21" s="775"/>
      <c r="Q21" s="775"/>
      <c r="R21" s="775"/>
    </row>
    <row r="22" spans="1:18" s="776" customFormat="1" ht="50.1" customHeight="1" x14ac:dyDescent="0.2">
      <c r="A22" s="727">
        <v>10</v>
      </c>
      <c r="B22" s="732">
        <v>10421</v>
      </c>
      <c r="C22" s="796" t="s">
        <v>69</v>
      </c>
      <c r="D22" s="735" t="s">
        <v>528</v>
      </c>
      <c r="E22" s="735" t="s">
        <v>838</v>
      </c>
      <c r="F22" s="732" t="s">
        <v>1267</v>
      </c>
      <c r="G22" s="727">
        <v>3</v>
      </c>
      <c r="H22" s="762">
        <v>3000</v>
      </c>
      <c r="I22" s="763" t="s">
        <v>604</v>
      </c>
      <c r="J22" s="796" t="s">
        <v>69</v>
      </c>
      <c r="K22" s="796" t="s">
        <v>69</v>
      </c>
      <c r="L22" s="728"/>
      <c r="M22" s="728"/>
      <c r="N22" s="775"/>
      <c r="O22" s="775"/>
      <c r="P22" s="775"/>
      <c r="Q22" s="775"/>
      <c r="R22" s="775"/>
    </row>
    <row r="23" spans="1:18" s="776" customFormat="1" ht="50.1" customHeight="1" x14ac:dyDescent="0.2">
      <c r="A23" s="727">
        <v>11</v>
      </c>
      <c r="B23" s="732">
        <v>10421</v>
      </c>
      <c r="C23" s="796" t="s">
        <v>69</v>
      </c>
      <c r="D23" s="735" t="s">
        <v>529</v>
      </c>
      <c r="E23" s="735" t="s">
        <v>838</v>
      </c>
      <c r="F23" s="732" t="s">
        <v>1267</v>
      </c>
      <c r="G23" s="727">
        <v>2</v>
      </c>
      <c r="H23" s="762">
        <v>10000</v>
      </c>
      <c r="I23" s="763" t="s">
        <v>604</v>
      </c>
      <c r="J23" s="796" t="s">
        <v>69</v>
      </c>
      <c r="K23" s="796" t="s">
        <v>69</v>
      </c>
      <c r="L23" s="728"/>
      <c r="M23" s="728"/>
      <c r="N23" s="775"/>
      <c r="O23" s="775"/>
      <c r="P23" s="775"/>
      <c r="Q23" s="775"/>
      <c r="R23" s="775"/>
    </row>
    <row r="24" spans="1:18" s="776" customFormat="1" ht="50.1" customHeight="1" x14ac:dyDescent="0.2">
      <c r="A24" s="727">
        <v>12</v>
      </c>
      <c r="B24" s="732">
        <v>10421</v>
      </c>
      <c r="C24" s="796" t="s">
        <v>69</v>
      </c>
      <c r="D24" s="735" t="s">
        <v>530</v>
      </c>
      <c r="E24" s="735" t="s">
        <v>1252</v>
      </c>
      <c r="F24" s="732" t="s">
        <v>1267</v>
      </c>
      <c r="G24" s="727">
        <v>4</v>
      </c>
      <c r="H24" s="762">
        <v>13000</v>
      </c>
      <c r="I24" s="763" t="s">
        <v>604</v>
      </c>
      <c r="J24" s="796" t="s">
        <v>69</v>
      </c>
      <c r="K24" s="796" t="s">
        <v>69</v>
      </c>
      <c r="L24" s="728"/>
      <c r="M24" s="728"/>
      <c r="N24" s="775"/>
      <c r="O24" s="775"/>
      <c r="P24" s="775"/>
      <c r="Q24" s="775"/>
      <c r="R24" s="775"/>
    </row>
    <row r="25" spans="1:18" s="776" customFormat="1" ht="50.1" customHeight="1" x14ac:dyDescent="0.2">
      <c r="A25" s="727">
        <v>13</v>
      </c>
      <c r="B25" s="732">
        <v>10421</v>
      </c>
      <c r="C25" s="796" t="s">
        <v>69</v>
      </c>
      <c r="D25" s="735" t="s">
        <v>531</v>
      </c>
      <c r="E25" s="735" t="s">
        <v>1252</v>
      </c>
      <c r="F25" s="732" t="s">
        <v>1267</v>
      </c>
      <c r="G25" s="727">
        <v>3</v>
      </c>
      <c r="H25" s="762">
        <v>15000</v>
      </c>
      <c r="I25" s="763" t="s">
        <v>604</v>
      </c>
      <c r="J25" s="796" t="s">
        <v>69</v>
      </c>
      <c r="K25" s="796" t="s">
        <v>69</v>
      </c>
      <c r="L25" s="728"/>
      <c r="M25" s="728"/>
      <c r="N25" s="775"/>
      <c r="O25" s="775"/>
      <c r="P25" s="775"/>
      <c r="Q25" s="775"/>
      <c r="R25" s="775"/>
    </row>
    <row r="26" spans="1:18" s="776" customFormat="1" ht="50.1" customHeight="1" x14ac:dyDescent="0.2">
      <c r="A26" s="727">
        <v>14</v>
      </c>
      <c r="B26" s="732">
        <v>10421</v>
      </c>
      <c r="C26" s="796" t="s">
        <v>69</v>
      </c>
      <c r="D26" s="735" t="s">
        <v>532</v>
      </c>
      <c r="E26" s="735" t="s">
        <v>1252</v>
      </c>
      <c r="F26" s="732" t="s">
        <v>1267</v>
      </c>
      <c r="G26" s="727">
        <v>2</v>
      </c>
      <c r="H26" s="762">
        <v>15000</v>
      </c>
      <c r="I26" s="763" t="s">
        <v>604</v>
      </c>
      <c r="J26" s="796" t="s">
        <v>69</v>
      </c>
      <c r="K26" s="796" t="s">
        <v>69</v>
      </c>
      <c r="L26" s="728"/>
      <c r="M26" s="728"/>
      <c r="N26" s="775"/>
      <c r="O26" s="775"/>
      <c r="P26" s="775"/>
      <c r="Q26" s="775"/>
      <c r="R26" s="775"/>
    </row>
    <row r="27" spans="1:18" s="776" customFormat="1" ht="50.1" customHeight="1" x14ac:dyDescent="0.2">
      <c r="A27" s="727">
        <v>15</v>
      </c>
      <c r="B27" s="732">
        <v>10421</v>
      </c>
      <c r="C27" s="796" t="s">
        <v>69</v>
      </c>
      <c r="D27" s="735" t="s">
        <v>533</v>
      </c>
      <c r="E27" s="735" t="s">
        <v>1037</v>
      </c>
      <c r="F27" s="732" t="s">
        <v>1267</v>
      </c>
      <c r="G27" s="727">
        <v>2</v>
      </c>
      <c r="H27" s="762">
        <v>15000</v>
      </c>
      <c r="I27" s="763" t="s">
        <v>604</v>
      </c>
      <c r="J27" s="796" t="s">
        <v>69</v>
      </c>
      <c r="K27" s="796" t="s">
        <v>69</v>
      </c>
      <c r="L27" s="728"/>
      <c r="M27" s="728"/>
      <c r="N27" s="775"/>
      <c r="O27" s="775"/>
      <c r="P27" s="775"/>
      <c r="Q27" s="775"/>
      <c r="R27" s="775"/>
    </row>
    <row r="28" spans="1:18" s="776" customFormat="1" ht="50.1" customHeight="1" x14ac:dyDescent="0.2">
      <c r="A28" s="727">
        <v>16</v>
      </c>
      <c r="B28" s="732">
        <v>10421</v>
      </c>
      <c r="C28" s="796" t="s">
        <v>69</v>
      </c>
      <c r="D28" s="735" t="s">
        <v>534</v>
      </c>
      <c r="E28" s="735" t="s">
        <v>1253</v>
      </c>
      <c r="F28" s="732" t="s">
        <v>1267</v>
      </c>
      <c r="G28" s="727">
        <v>2</v>
      </c>
      <c r="H28" s="762">
        <v>10000</v>
      </c>
      <c r="I28" s="763" t="s">
        <v>604</v>
      </c>
      <c r="J28" s="796" t="s">
        <v>69</v>
      </c>
      <c r="K28" s="796" t="s">
        <v>69</v>
      </c>
      <c r="L28" s="728"/>
      <c r="M28" s="728"/>
      <c r="N28" s="775"/>
      <c r="O28" s="775"/>
      <c r="P28" s="775"/>
      <c r="Q28" s="775"/>
      <c r="R28" s="775"/>
    </row>
    <row r="29" spans="1:18" s="776" customFormat="1" ht="50.1" customHeight="1" x14ac:dyDescent="0.2">
      <c r="A29" s="727">
        <v>17</v>
      </c>
      <c r="B29" s="732">
        <v>10421</v>
      </c>
      <c r="C29" s="796" t="s">
        <v>69</v>
      </c>
      <c r="D29" s="735" t="s">
        <v>535</v>
      </c>
      <c r="E29" s="735" t="s">
        <v>1254</v>
      </c>
      <c r="F29" s="732" t="s">
        <v>1267</v>
      </c>
      <c r="G29" s="727">
        <v>2</v>
      </c>
      <c r="H29" s="762">
        <v>12000</v>
      </c>
      <c r="I29" s="763" t="s">
        <v>604</v>
      </c>
      <c r="J29" s="796" t="s">
        <v>69</v>
      </c>
      <c r="K29" s="796" t="s">
        <v>69</v>
      </c>
      <c r="L29" s="728"/>
      <c r="M29" s="728"/>
      <c r="N29" s="775"/>
      <c r="O29" s="775"/>
      <c r="P29" s="775"/>
      <c r="Q29" s="775"/>
      <c r="R29" s="775"/>
    </row>
    <row r="30" spans="1:18" s="776" customFormat="1" ht="20.100000000000001" customHeight="1" x14ac:dyDescent="0.2">
      <c r="A30" s="727"/>
      <c r="B30" s="732"/>
      <c r="C30" s="732"/>
      <c r="D30" s="732"/>
      <c r="E30" s="732"/>
      <c r="F30" s="732"/>
      <c r="G30" s="732"/>
      <c r="H30" s="731"/>
      <c r="I30" s="730"/>
      <c r="J30" s="731"/>
      <c r="K30" s="732"/>
      <c r="L30" s="732"/>
      <c r="M30" s="732"/>
      <c r="N30" s="775"/>
      <c r="O30" s="775"/>
      <c r="P30" s="775"/>
      <c r="Q30" s="775"/>
      <c r="R30" s="775"/>
    </row>
    <row r="31" spans="1:18" s="776" customFormat="1" ht="50.1" customHeight="1" x14ac:dyDescent="0.2">
      <c r="A31" s="746"/>
      <c r="B31" s="797">
        <v>14</v>
      </c>
      <c r="C31" s="798" t="s">
        <v>820</v>
      </c>
      <c r="D31" s="799"/>
      <c r="E31" s="799"/>
      <c r="F31" s="799"/>
      <c r="G31" s="797">
        <f>G32</f>
        <v>6</v>
      </c>
      <c r="H31" s="800">
        <f>H32</f>
        <v>32500</v>
      </c>
      <c r="I31" s="801"/>
      <c r="J31" s="802"/>
      <c r="K31" s="799"/>
      <c r="L31" s="799"/>
      <c r="M31" s="799"/>
    </row>
    <row r="32" spans="1:18" s="776" customFormat="1" ht="50.1" customHeight="1" x14ac:dyDescent="0.2">
      <c r="A32" s="746"/>
      <c r="B32" s="797">
        <v>14111</v>
      </c>
      <c r="C32" s="798" t="s">
        <v>1065</v>
      </c>
      <c r="D32" s="799"/>
      <c r="E32" s="799"/>
      <c r="F32" s="799"/>
      <c r="G32" s="797">
        <f>SUM(G33:G35)</f>
        <v>6</v>
      </c>
      <c r="H32" s="800">
        <f>SUM(H33:H35)</f>
        <v>32500</v>
      </c>
      <c r="I32" s="801"/>
      <c r="J32" s="802"/>
      <c r="K32" s="799"/>
      <c r="L32" s="799"/>
      <c r="M32" s="799"/>
    </row>
    <row r="33" spans="1:18" s="776" customFormat="1" ht="50.1" customHeight="1" x14ac:dyDescent="0.2">
      <c r="A33" s="746">
        <v>1</v>
      </c>
      <c r="B33" s="799">
        <v>14112</v>
      </c>
      <c r="C33" s="803" t="s">
        <v>69</v>
      </c>
      <c r="D33" s="804" t="s">
        <v>843</v>
      </c>
      <c r="E33" s="801" t="s">
        <v>836</v>
      </c>
      <c r="F33" s="799" t="s">
        <v>1267</v>
      </c>
      <c r="G33" s="799">
        <v>2</v>
      </c>
      <c r="H33" s="802">
        <v>11000</v>
      </c>
      <c r="I33" s="801" t="s">
        <v>822</v>
      </c>
      <c r="J33" s="802">
        <v>100</v>
      </c>
      <c r="K33" s="799" t="s">
        <v>823</v>
      </c>
      <c r="L33" s="799"/>
      <c r="M33" s="799"/>
    </row>
    <row r="34" spans="1:18" s="776" customFormat="1" ht="50.1" customHeight="1" x14ac:dyDescent="0.2">
      <c r="A34" s="746">
        <v>2</v>
      </c>
      <c r="B34" s="799">
        <v>14113</v>
      </c>
      <c r="C34" s="803" t="s">
        <v>69</v>
      </c>
      <c r="D34" s="804" t="s">
        <v>844</v>
      </c>
      <c r="E34" s="801" t="s">
        <v>837</v>
      </c>
      <c r="F34" s="799" t="s">
        <v>1267</v>
      </c>
      <c r="G34" s="799">
        <v>2</v>
      </c>
      <c r="H34" s="802">
        <v>11500</v>
      </c>
      <c r="I34" s="801" t="s">
        <v>822</v>
      </c>
      <c r="J34" s="802">
        <v>110</v>
      </c>
      <c r="K34" s="799" t="s">
        <v>823</v>
      </c>
      <c r="L34" s="799"/>
      <c r="M34" s="799"/>
    </row>
    <row r="35" spans="1:18" s="776" customFormat="1" ht="50.1" customHeight="1" x14ac:dyDescent="0.2">
      <c r="A35" s="746">
        <v>3</v>
      </c>
      <c r="B35" s="799">
        <v>14114</v>
      </c>
      <c r="C35" s="803" t="s">
        <v>69</v>
      </c>
      <c r="D35" s="804" t="s">
        <v>721</v>
      </c>
      <c r="E35" s="801" t="s">
        <v>838</v>
      </c>
      <c r="F35" s="799" t="s">
        <v>1267</v>
      </c>
      <c r="G35" s="799">
        <v>2</v>
      </c>
      <c r="H35" s="802">
        <v>10000</v>
      </c>
      <c r="I35" s="801" t="s">
        <v>822</v>
      </c>
      <c r="J35" s="802">
        <v>130</v>
      </c>
      <c r="K35" s="799" t="s">
        <v>823</v>
      </c>
      <c r="L35" s="799"/>
      <c r="M35" s="799"/>
    </row>
    <row r="36" spans="1:18" s="776" customFormat="1" ht="20.100000000000001" customHeight="1" x14ac:dyDescent="0.2">
      <c r="A36" s="746"/>
      <c r="B36" s="799"/>
      <c r="C36" s="805"/>
      <c r="D36" s="805"/>
      <c r="E36" s="806"/>
      <c r="F36" s="806"/>
      <c r="G36" s="807"/>
      <c r="H36" s="808"/>
      <c r="I36" s="806"/>
      <c r="J36" s="809"/>
      <c r="K36" s="799"/>
      <c r="L36" s="799"/>
      <c r="M36" s="799"/>
    </row>
    <row r="37" spans="1:18" s="776" customFormat="1" ht="50.1" customHeight="1" x14ac:dyDescent="0.2">
      <c r="A37" s="743"/>
      <c r="B37" s="743">
        <v>32</v>
      </c>
      <c r="C37" s="810" t="s">
        <v>413</v>
      </c>
      <c r="D37" s="811"/>
      <c r="E37" s="811"/>
      <c r="F37" s="743"/>
      <c r="G37" s="789">
        <f>G38</f>
        <v>3</v>
      </c>
      <c r="H37" s="784">
        <f>H38</f>
        <v>0</v>
      </c>
      <c r="I37" s="788"/>
      <c r="J37" s="784"/>
      <c r="K37" s="783"/>
      <c r="L37" s="783"/>
      <c r="M37" s="744"/>
    </row>
    <row r="38" spans="1:18" s="776" customFormat="1" ht="50.1" customHeight="1" x14ac:dyDescent="0.2">
      <c r="A38" s="743"/>
      <c r="B38" s="743">
        <v>32903</v>
      </c>
      <c r="C38" s="810" t="s">
        <v>1079</v>
      </c>
      <c r="D38" s="811"/>
      <c r="E38" s="811"/>
      <c r="F38" s="743"/>
      <c r="G38" s="783">
        <f>SUM(G39:G39)</f>
        <v>3</v>
      </c>
      <c r="H38" s="783">
        <f>SUM(H39:H39)</f>
        <v>0</v>
      </c>
      <c r="I38" s="785"/>
      <c r="J38" s="796" t="s">
        <v>69</v>
      </c>
      <c r="K38" s="796" t="s">
        <v>69</v>
      </c>
      <c r="L38" s="783"/>
      <c r="M38" s="744"/>
    </row>
    <row r="39" spans="1:18" s="776" customFormat="1" ht="50.1" customHeight="1" x14ac:dyDescent="0.2">
      <c r="A39" s="746">
        <v>1</v>
      </c>
      <c r="B39" s="727">
        <v>32903</v>
      </c>
      <c r="C39" s="812" t="s">
        <v>69</v>
      </c>
      <c r="D39" s="813" t="s">
        <v>1095</v>
      </c>
      <c r="E39" s="814" t="s">
        <v>837</v>
      </c>
      <c r="F39" s="727" t="s">
        <v>1267</v>
      </c>
      <c r="G39" s="815">
        <v>3</v>
      </c>
      <c r="H39" s="816" t="s">
        <v>69</v>
      </c>
      <c r="I39" s="730" t="s">
        <v>1094</v>
      </c>
      <c r="J39" s="796" t="s">
        <v>69</v>
      </c>
      <c r="K39" s="796" t="s">
        <v>69</v>
      </c>
      <c r="L39" s="817"/>
      <c r="M39" s="750"/>
    </row>
    <row r="40" spans="1:18" x14ac:dyDescent="0.2">
      <c r="A40" s="711"/>
      <c r="B40" s="711"/>
      <c r="C40" s="712"/>
      <c r="D40" s="713"/>
      <c r="E40" s="713"/>
      <c r="F40" s="711"/>
      <c r="G40" s="714"/>
      <c r="H40" s="715"/>
      <c r="I40" s="716"/>
      <c r="J40" s="717"/>
      <c r="K40" s="718"/>
      <c r="L40" s="719"/>
      <c r="M40" s="720"/>
      <c r="N40" s="690"/>
      <c r="O40" s="690"/>
      <c r="P40" s="690"/>
      <c r="Q40" s="690"/>
      <c r="R40" s="690"/>
    </row>
    <row r="41" spans="1:18" ht="20.100000000000001" customHeight="1" thickBot="1" x14ac:dyDescent="0.3">
      <c r="A41" s="2085" t="s">
        <v>15</v>
      </c>
      <c r="B41" s="2086"/>
      <c r="C41" s="2086"/>
      <c r="D41" s="2086"/>
      <c r="E41" s="2086"/>
      <c r="F41" s="2087"/>
      <c r="G41" s="721">
        <f>G11+G31+G37</f>
        <v>57</v>
      </c>
      <c r="H41" s="722">
        <f>H11+H31+H37</f>
        <v>264500</v>
      </c>
      <c r="I41" s="723"/>
      <c r="J41" s="724"/>
      <c r="K41" s="725"/>
      <c r="L41" s="725"/>
      <c r="M41" s="725"/>
      <c r="N41" s="690"/>
      <c r="O41" s="690"/>
      <c r="P41" s="690"/>
      <c r="Q41" s="690"/>
      <c r="R41" s="690"/>
    </row>
    <row r="42" spans="1:18" ht="15.75" thickTop="1" x14ac:dyDescent="0.2">
      <c r="N42" s="690"/>
      <c r="O42" s="690"/>
      <c r="P42" s="690"/>
      <c r="Q42" s="690"/>
      <c r="R42" s="690"/>
    </row>
  </sheetData>
  <mergeCells count="16">
    <mergeCell ref="M6:M8"/>
    <mergeCell ref="A3:M3"/>
    <mergeCell ref="A2:M2"/>
    <mergeCell ref="A1:M1"/>
    <mergeCell ref="F6:F8"/>
    <mergeCell ref="G6:G8"/>
    <mergeCell ref="H6:H8"/>
    <mergeCell ref="I6:I8"/>
    <mergeCell ref="J6:K7"/>
    <mergeCell ref="L6:L8"/>
    <mergeCell ref="A41:F41"/>
    <mergeCell ref="A6:A8"/>
    <mergeCell ref="B6:B8"/>
    <mergeCell ref="C6:C8"/>
    <mergeCell ref="D6:D8"/>
    <mergeCell ref="E6:E8"/>
  </mergeCells>
  <pageMargins left="1.1811023622047245" right="0.19685039370078741" top="0.98425196850393704" bottom="0.59055118110236227" header="0.51181102362204722" footer="0.51181102362204722"/>
  <pageSetup paperSize="9" scale="75" orientation="landscape" horizontalDpi="4294967293" vertic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view="pageBreakPreview" topLeftCell="A6" zoomScale="80" zoomScaleNormal="100" zoomScaleSheetLayoutView="80" workbookViewId="0">
      <pane ySplit="945" topLeftCell="A5" activePane="bottomLeft"/>
      <selection activeCell="A61" sqref="A61:C61"/>
      <selection pane="bottomLeft" activeCell="A61" sqref="A61:C61"/>
    </sheetView>
  </sheetViews>
  <sheetFormatPr defaultColWidth="18.140625" defaultRowHeight="15" x14ac:dyDescent="0.2"/>
  <cols>
    <col min="1" max="1" width="4.7109375" style="696" customWidth="1"/>
    <col min="2" max="2" width="7.42578125" style="688" customWidth="1"/>
    <col min="3" max="3" width="18.5703125" style="690" customWidth="1"/>
    <col min="4" max="4" width="20.28515625" style="690" customWidth="1"/>
    <col min="5" max="5" width="26" style="690" customWidth="1"/>
    <col min="6" max="6" width="9.5703125" style="688" customWidth="1"/>
    <col min="7" max="7" width="10.85546875" style="693" customWidth="1"/>
    <col min="8" max="8" width="13.28515625" style="694" customWidth="1"/>
    <col min="9" max="9" width="16.28515625" style="695" customWidth="1"/>
    <col min="10" max="10" width="11.140625" style="694" customWidth="1"/>
    <col min="11" max="11" width="10.28515625" style="688" customWidth="1"/>
    <col min="12" max="12" width="8.42578125" style="688" customWidth="1"/>
    <col min="13" max="13" width="22.140625" style="688" customWidth="1"/>
    <col min="14" max="18" width="18.140625" style="689"/>
    <col min="19" max="16384" width="18.140625" style="690"/>
  </cols>
  <sheetData>
    <row r="1" spans="1:18" ht="15.75" x14ac:dyDescent="0.25">
      <c r="A1" s="2075" t="s">
        <v>1034</v>
      </c>
      <c r="B1" s="2075"/>
      <c r="C1" s="2075"/>
      <c r="D1" s="2075"/>
      <c r="E1" s="2075"/>
      <c r="F1" s="2075"/>
      <c r="G1" s="2075"/>
      <c r="H1" s="2075"/>
      <c r="I1" s="2075"/>
      <c r="J1" s="2075"/>
      <c r="K1" s="2075"/>
      <c r="L1" s="2075"/>
      <c r="M1" s="2075"/>
    </row>
    <row r="2" spans="1:18" ht="15.75" x14ac:dyDescent="0.25">
      <c r="A2" s="2075" t="s">
        <v>449</v>
      </c>
      <c r="B2" s="2075"/>
      <c r="C2" s="2075"/>
      <c r="D2" s="2075"/>
      <c r="E2" s="2075"/>
      <c r="F2" s="2075"/>
      <c r="G2" s="2075"/>
      <c r="H2" s="2075"/>
      <c r="I2" s="2075"/>
      <c r="J2" s="2075"/>
      <c r="K2" s="2075"/>
      <c r="L2" s="2075"/>
      <c r="M2" s="2075"/>
    </row>
    <row r="3" spans="1:18" ht="15.75" x14ac:dyDescent="0.25">
      <c r="A3" s="2075" t="s">
        <v>451</v>
      </c>
      <c r="B3" s="2075"/>
      <c r="C3" s="2075"/>
      <c r="D3" s="2075"/>
      <c r="E3" s="2075"/>
      <c r="F3" s="2075"/>
      <c r="G3" s="2075"/>
      <c r="H3" s="2075"/>
      <c r="I3" s="2075"/>
      <c r="J3" s="2075"/>
      <c r="K3" s="2075"/>
      <c r="L3" s="2075"/>
      <c r="M3" s="2075"/>
    </row>
    <row r="4" spans="1:18" ht="15.75" x14ac:dyDescent="0.25">
      <c r="A4" s="691"/>
      <c r="B4" s="692"/>
    </row>
    <row r="5" spans="1:18" ht="8.25" customHeight="1" x14ac:dyDescent="0.25">
      <c r="H5" s="697"/>
      <c r="I5" s="698"/>
      <c r="J5" s="699"/>
      <c r="K5" s="700"/>
      <c r="L5" s="701"/>
    </row>
    <row r="6" spans="1:18" ht="15" customHeight="1" x14ac:dyDescent="0.2">
      <c r="A6" s="2118" t="s">
        <v>1261</v>
      </c>
      <c r="B6" s="2121" t="s">
        <v>13</v>
      </c>
      <c r="C6" s="2121" t="s">
        <v>8</v>
      </c>
      <c r="D6" s="2121" t="s">
        <v>9</v>
      </c>
      <c r="E6" s="2121" t="s">
        <v>1</v>
      </c>
      <c r="F6" s="2076" t="s">
        <v>1262</v>
      </c>
      <c r="G6" s="2079" t="s">
        <v>1263</v>
      </c>
      <c r="H6" s="2082" t="s">
        <v>1264</v>
      </c>
      <c r="I6" s="2076" t="s">
        <v>14</v>
      </c>
      <c r="J6" s="2091" t="s">
        <v>876</v>
      </c>
      <c r="K6" s="2092"/>
      <c r="L6" s="2079" t="s">
        <v>1265</v>
      </c>
      <c r="M6" s="2076" t="s">
        <v>1266</v>
      </c>
    </row>
    <row r="7" spans="1:18" x14ac:dyDescent="0.2">
      <c r="A7" s="2119"/>
      <c r="B7" s="2122"/>
      <c r="C7" s="2122"/>
      <c r="D7" s="2122"/>
      <c r="E7" s="2122"/>
      <c r="F7" s="2077"/>
      <c r="G7" s="2080"/>
      <c r="H7" s="2083"/>
      <c r="I7" s="2077"/>
      <c r="J7" s="2093"/>
      <c r="K7" s="2094"/>
      <c r="L7" s="2080"/>
      <c r="M7" s="2077"/>
    </row>
    <row r="8" spans="1:18" ht="30" x14ac:dyDescent="0.2">
      <c r="A8" s="2120"/>
      <c r="B8" s="2123"/>
      <c r="C8" s="2123"/>
      <c r="D8" s="2123"/>
      <c r="E8" s="2123"/>
      <c r="F8" s="2078"/>
      <c r="G8" s="2081"/>
      <c r="H8" s="2084"/>
      <c r="I8" s="2078"/>
      <c r="J8" s="739" t="s">
        <v>15</v>
      </c>
      <c r="K8" s="740" t="s">
        <v>16</v>
      </c>
      <c r="L8" s="2081"/>
      <c r="M8" s="2078"/>
    </row>
    <row r="9" spans="1:18" s="769" customFormat="1" x14ac:dyDescent="0.2">
      <c r="A9" s="766">
        <v>1</v>
      </c>
      <c r="B9" s="726">
        <v>2</v>
      </c>
      <c r="C9" s="726">
        <v>3</v>
      </c>
      <c r="D9" s="726">
        <v>4</v>
      </c>
      <c r="E9" s="726">
        <v>5</v>
      </c>
      <c r="F9" s="726">
        <v>6</v>
      </c>
      <c r="G9" s="726">
        <v>7</v>
      </c>
      <c r="H9" s="767">
        <v>8</v>
      </c>
      <c r="I9" s="726">
        <v>9</v>
      </c>
      <c r="J9" s="767">
        <v>10</v>
      </c>
      <c r="K9" s="726">
        <v>11</v>
      </c>
      <c r="L9" s="726">
        <v>12</v>
      </c>
      <c r="M9" s="726">
        <v>13</v>
      </c>
      <c r="N9" s="768"/>
      <c r="O9" s="768"/>
      <c r="P9" s="768"/>
      <c r="Q9" s="768"/>
      <c r="R9" s="768"/>
    </row>
    <row r="10" spans="1:18" x14ac:dyDescent="0.2">
      <c r="A10" s="703"/>
      <c r="B10" s="704"/>
      <c r="C10" s="704"/>
      <c r="D10" s="704"/>
      <c r="E10" s="704"/>
      <c r="F10" s="704"/>
      <c r="G10" s="705"/>
      <c r="H10" s="706"/>
      <c r="I10" s="707"/>
      <c r="J10" s="708"/>
      <c r="K10" s="704"/>
      <c r="L10" s="704"/>
      <c r="M10" s="704"/>
    </row>
    <row r="11" spans="1:18" s="774" customFormat="1" ht="50.1" customHeight="1" x14ac:dyDescent="0.2">
      <c r="A11" s="742"/>
      <c r="B11" s="744">
        <v>10</v>
      </c>
      <c r="C11" s="709" t="s">
        <v>409</v>
      </c>
      <c r="D11" s="744"/>
      <c r="E11" s="744"/>
      <c r="F11" s="744"/>
      <c r="G11" s="771">
        <f>G12+G25</f>
        <v>59</v>
      </c>
      <c r="H11" s="772">
        <f>H12+H25</f>
        <v>70980</v>
      </c>
      <c r="I11" s="770"/>
      <c r="J11" s="772"/>
      <c r="K11" s="744"/>
      <c r="L11" s="744"/>
      <c r="M11" s="744"/>
      <c r="N11" s="773"/>
      <c r="O11" s="773"/>
      <c r="P11" s="773"/>
      <c r="Q11" s="773"/>
      <c r="R11" s="773"/>
    </row>
    <row r="12" spans="1:18" s="776" customFormat="1" ht="50.1" customHeight="1" x14ac:dyDescent="0.2">
      <c r="A12" s="743"/>
      <c r="B12" s="744">
        <v>10211</v>
      </c>
      <c r="C12" s="2088" t="s">
        <v>1048</v>
      </c>
      <c r="D12" s="2089"/>
      <c r="E12" s="2089"/>
      <c r="F12" s="2090"/>
      <c r="G12" s="771">
        <f>SUM(G13:G23)</f>
        <v>47</v>
      </c>
      <c r="H12" s="772">
        <f>SUM(H13:H23)</f>
        <v>18900</v>
      </c>
      <c r="I12" s="770"/>
      <c r="J12" s="772"/>
      <c r="K12" s="744"/>
      <c r="L12" s="744"/>
      <c r="M12" s="744"/>
      <c r="N12" s="775"/>
      <c r="O12" s="775"/>
      <c r="P12" s="775"/>
      <c r="Q12" s="775"/>
      <c r="R12" s="775"/>
    </row>
    <row r="13" spans="1:18" s="776" customFormat="1" ht="50.1" customHeight="1" x14ac:dyDescent="0.2">
      <c r="A13" s="727">
        <v>4</v>
      </c>
      <c r="B13" s="732">
        <v>10211</v>
      </c>
      <c r="C13" s="728" t="s">
        <v>307</v>
      </c>
      <c r="D13" s="777" t="s">
        <v>308</v>
      </c>
      <c r="E13" s="778" t="s">
        <v>467</v>
      </c>
      <c r="F13" s="732" t="s">
        <v>1267</v>
      </c>
      <c r="G13" s="779">
        <v>4</v>
      </c>
      <c r="H13" s="780">
        <v>1400</v>
      </c>
      <c r="I13" s="781" t="s">
        <v>452</v>
      </c>
      <c r="J13" s="780">
        <v>15</v>
      </c>
      <c r="K13" s="779" t="s">
        <v>30</v>
      </c>
      <c r="L13" s="779" t="s">
        <v>99</v>
      </c>
      <c r="M13" s="728"/>
      <c r="N13" s="775"/>
      <c r="O13" s="775"/>
      <c r="P13" s="775"/>
      <c r="Q13" s="775"/>
      <c r="R13" s="775"/>
    </row>
    <row r="14" spans="1:18" s="776" customFormat="1" ht="50.1" customHeight="1" x14ac:dyDescent="0.2">
      <c r="A14" s="727">
        <v>5</v>
      </c>
      <c r="B14" s="732">
        <v>10211</v>
      </c>
      <c r="C14" s="728" t="s">
        <v>311</v>
      </c>
      <c r="D14" s="777" t="s">
        <v>312</v>
      </c>
      <c r="E14" s="778" t="s">
        <v>467</v>
      </c>
      <c r="F14" s="732" t="s">
        <v>1267</v>
      </c>
      <c r="G14" s="779">
        <v>4</v>
      </c>
      <c r="H14" s="780">
        <v>1600</v>
      </c>
      <c r="I14" s="781" t="s">
        <v>452</v>
      </c>
      <c r="J14" s="780">
        <v>7</v>
      </c>
      <c r="K14" s="779" t="s">
        <v>30</v>
      </c>
      <c r="L14" s="779" t="s">
        <v>99</v>
      </c>
      <c r="M14" s="728"/>
      <c r="N14" s="775"/>
      <c r="O14" s="775"/>
      <c r="P14" s="775"/>
      <c r="Q14" s="775"/>
      <c r="R14" s="775"/>
    </row>
    <row r="15" spans="1:18" s="776" customFormat="1" ht="50.1" customHeight="1" x14ac:dyDescent="0.2">
      <c r="A15" s="727">
        <v>6</v>
      </c>
      <c r="B15" s="732">
        <v>10211</v>
      </c>
      <c r="C15" s="728" t="s">
        <v>313</v>
      </c>
      <c r="D15" s="777" t="s">
        <v>314</v>
      </c>
      <c r="E15" s="778" t="s">
        <v>467</v>
      </c>
      <c r="F15" s="732" t="s">
        <v>543</v>
      </c>
      <c r="G15" s="779">
        <v>4</v>
      </c>
      <c r="H15" s="780">
        <v>1700</v>
      </c>
      <c r="I15" s="781" t="s">
        <v>452</v>
      </c>
      <c r="J15" s="780">
        <v>6</v>
      </c>
      <c r="K15" s="779" t="s">
        <v>30</v>
      </c>
      <c r="L15" s="779" t="s">
        <v>99</v>
      </c>
      <c r="M15" s="728"/>
      <c r="N15" s="775"/>
      <c r="O15" s="775"/>
      <c r="P15" s="775"/>
      <c r="Q15" s="775"/>
      <c r="R15" s="775"/>
    </row>
    <row r="16" spans="1:18" s="776" customFormat="1" ht="50.1" customHeight="1" x14ac:dyDescent="0.2">
      <c r="A16" s="727">
        <v>7</v>
      </c>
      <c r="B16" s="732">
        <v>10211</v>
      </c>
      <c r="C16" s="728" t="s">
        <v>315</v>
      </c>
      <c r="D16" s="777" t="s">
        <v>316</v>
      </c>
      <c r="E16" s="778" t="s">
        <v>467</v>
      </c>
      <c r="F16" s="732" t="s">
        <v>543</v>
      </c>
      <c r="G16" s="779">
        <v>4</v>
      </c>
      <c r="H16" s="780">
        <v>1700</v>
      </c>
      <c r="I16" s="781" t="s">
        <v>452</v>
      </c>
      <c r="J16" s="780">
        <v>12</v>
      </c>
      <c r="K16" s="779" t="s">
        <v>30</v>
      </c>
      <c r="L16" s="779" t="s">
        <v>99</v>
      </c>
      <c r="M16" s="728"/>
      <c r="N16" s="775"/>
      <c r="O16" s="775"/>
      <c r="P16" s="775"/>
      <c r="Q16" s="775"/>
      <c r="R16" s="775"/>
    </row>
    <row r="17" spans="1:18" s="776" customFormat="1" ht="50.1" customHeight="1" x14ac:dyDescent="0.2">
      <c r="A17" s="727">
        <v>8</v>
      </c>
      <c r="B17" s="732">
        <v>10211</v>
      </c>
      <c r="C17" s="728" t="s">
        <v>317</v>
      </c>
      <c r="D17" s="777" t="s">
        <v>318</v>
      </c>
      <c r="E17" s="778" t="s">
        <v>467</v>
      </c>
      <c r="F17" s="732" t="s">
        <v>543</v>
      </c>
      <c r="G17" s="779">
        <v>3</v>
      </c>
      <c r="H17" s="780">
        <v>1700</v>
      </c>
      <c r="I17" s="781" t="s">
        <v>452</v>
      </c>
      <c r="J17" s="780">
        <v>12</v>
      </c>
      <c r="K17" s="779" t="s">
        <v>30</v>
      </c>
      <c r="L17" s="779" t="s">
        <v>99</v>
      </c>
      <c r="M17" s="728"/>
      <c r="N17" s="775"/>
      <c r="O17" s="775"/>
      <c r="P17" s="775"/>
      <c r="Q17" s="775"/>
      <c r="R17" s="775"/>
    </row>
    <row r="18" spans="1:18" s="776" customFormat="1" ht="50.1" customHeight="1" x14ac:dyDescent="0.2">
      <c r="A18" s="727">
        <v>9</v>
      </c>
      <c r="B18" s="732">
        <v>10211</v>
      </c>
      <c r="C18" s="728" t="s">
        <v>320</v>
      </c>
      <c r="D18" s="777" t="s">
        <v>321</v>
      </c>
      <c r="E18" s="778" t="s">
        <v>467</v>
      </c>
      <c r="F18" s="732" t="s">
        <v>1267</v>
      </c>
      <c r="G18" s="779">
        <v>5</v>
      </c>
      <c r="H18" s="780">
        <v>1700</v>
      </c>
      <c r="I18" s="781" t="s">
        <v>452</v>
      </c>
      <c r="J18" s="780">
        <v>10</v>
      </c>
      <c r="K18" s="779" t="s">
        <v>30</v>
      </c>
      <c r="L18" s="779" t="s">
        <v>99</v>
      </c>
      <c r="M18" s="728"/>
      <c r="N18" s="775"/>
      <c r="O18" s="775"/>
      <c r="P18" s="775"/>
      <c r="Q18" s="775"/>
      <c r="R18" s="775"/>
    </row>
    <row r="19" spans="1:18" s="776" customFormat="1" ht="50.1" customHeight="1" x14ac:dyDescent="0.2">
      <c r="A19" s="727">
        <v>10</v>
      </c>
      <c r="B19" s="732">
        <v>10211</v>
      </c>
      <c r="C19" s="728" t="s">
        <v>148</v>
      </c>
      <c r="D19" s="777" t="s">
        <v>322</v>
      </c>
      <c r="E19" s="778" t="s">
        <v>467</v>
      </c>
      <c r="F19" s="732" t="s">
        <v>1267</v>
      </c>
      <c r="G19" s="779">
        <v>4</v>
      </c>
      <c r="H19" s="780">
        <v>2000</v>
      </c>
      <c r="I19" s="781" t="s">
        <v>452</v>
      </c>
      <c r="J19" s="780">
        <v>7</v>
      </c>
      <c r="K19" s="779" t="s">
        <v>30</v>
      </c>
      <c r="L19" s="779" t="s">
        <v>99</v>
      </c>
      <c r="M19" s="728"/>
      <c r="N19" s="775"/>
      <c r="O19" s="775"/>
      <c r="P19" s="775"/>
      <c r="Q19" s="775"/>
      <c r="R19" s="775"/>
    </row>
    <row r="20" spans="1:18" s="774" customFormat="1" ht="50.1" customHeight="1" x14ac:dyDescent="0.2">
      <c r="A20" s="727">
        <v>11</v>
      </c>
      <c r="B20" s="732">
        <v>10211</v>
      </c>
      <c r="C20" s="728" t="s">
        <v>323</v>
      </c>
      <c r="D20" s="777" t="s">
        <v>324</v>
      </c>
      <c r="E20" s="778" t="s">
        <v>467</v>
      </c>
      <c r="F20" s="732" t="s">
        <v>1267</v>
      </c>
      <c r="G20" s="779">
        <v>4</v>
      </c>
      <c r="H20" s="780">
        <v>1700</v>
      </c>
      <c r="I20" s="781" t="s">
        <v>452</v>
      </c>
      <c r="J20" s="780">
        <v>7</v>
      </c>
      <c r="K20" s="779" t="s">
        <v>30</v>
      </c>
      <c r="L20" s="779" t="s">
        <v>99</v>
      </c>
      <c r="M20" s="728"/>
      <c r="N20" s="773"/>
      <c r="O20" s="773"/>
      <c r="P20" s="773"/>
      <c r="Q20" s="773"/>
      <c r="R20" s="773"/>
    </row>
    <row r="21" spans="1:18" s="776" customFormat="1" ht="50.1" customHeight="1" x14ac:dyDescent="0.2">
      <c r="A21" s="727">
        <v>12</v>
      </c>
      <c r="B21" s="732">
        <v>10211</v>
      </c>
      <c r="C21" s="728" t="s">
        <v>325</v>
      </c>
      <c r="D21" s="777" t="s">
        <v>326</v>
      </c>
      <c r="E21" s="778" t="s">
        <v>467</v>
      </c>
      <c r="F21" s="732" t="s">
        <v>1267</v>
      </c>
      <c r="G21" s="779">
        <v>5</v>
      </c>
      <c r="H21" s="780">
        <v>1700</v>
      </c>
      <c r="I21" s="781" t="s">
        <v>452</v>
      </c>
      <c r="J21" s="780">
        <v>8</v>
      </c>
      <c r="K21" s="779" t="s">
        <v>30</v>
      </c>
      <c r="L21" s="779" t="s">
        <v>99</v>
      </c>
      <c r="M21" s="728"/>
      <c r="N21" s="775"/>
      <c r="O21" s="775"/>
      <c r="P21" s="775"/>
      <c r="Q21" s="775"/>
      <c r="R21" s="775"/>
    </row>
    <row r="22" spans="1:18" s="776" customFormat="1" ht="50.1" customHeight="1" x14ac:dyDescent="0.2">
      <c r="A22" s="727">
        <v>13</v>
      </c>
      <c r="B22" s="732">
        <v>10211</v>
      </c>
      <c r="C22" s="728" t="s">
        <v>327</v>
      </c>
      <c r="D22" s="777" t="s">
        <v>328</v>
      </c>
      <c r="E22" s="778" t="s">
        <v>467</v>
      </c>
      <c r="F22" s="732" t="s">
        <v>1267</v>
      </c>
      <c r="G22" s="779">
        <v>5</v>
      </c>
      <c r="H22" s="780">
        <v>1700</v>
      </c>
      <c r="I22" s="781" t="s">
        <v>452</v>
      </c>
      <c r="J22" s="780">
        <v>10</v>
      </c>
      <c r="K22" s="779" t="s">
        <v>30</v>
      </c>
      <c r="L22" s="779" t="s">
        <v>99</v>
      </c>
      <c r="M22" s="728"/>
      <c r="N22" s="775"/>
      <c r="O22" s="775"/>
      <c r="P22" s="775"/>
      <c r="Q22" s="775"/>
      <c r="R22" s="775"/>
    </row>
    <row r="23" spans="1:18" s="776" customFormat="1" ht="50.1" customHeight="1" x14ac:dyDescent="0.2">
      <c r="A23" s="727">
        <v>14</v>
      </c>
      <c r="B23" s="732">
        <v>10211</v>
      </c>
      <c r="C23" s="728" t="s">
        <v>329</v>
      </c>
      <c r="D23" s="777" t="s">
        <v>330</v>
      </c>
      <c r="E23" s="778" t="s">
        <v>467</v>
      </c>
      <c r="F23" s="732" t="s">
        <v>1267</v>
      </c>
      <c r="G23" s="779">
        <v>5</v>
      </c>
      <c r="H23" s="780">
        <v>2000</v>
      </c>
      <c r="I23" s="781" t="s">
        <v>452</v>
      </c>
      <c r="J23" s="780">
        <v>9</v>
      </c>
      <c r="K23" s="779" t="s">
        <v>30</v>
      </c>
      <c r="L23" s="779" t="s">
        <v>99</v>
      </c>
      <c r="M23" s="728"/>
      <c r="N23" s="775"/>
      <c r="O23" s="775"/>
      <c r="P23" s="775"/>
      <c r="Q23" s="775"/>
      <c r="R23" s="775"/>
    </row>
    <row r="24" spans="1:18" s="776" customFormat="1" ht="20.100000000000001" customHeight="1" x14ac:dyDescent="0.2">
      <c r="A24" s="727"/>
      <c r="B24" s="732"/>
      <c r="C24" s="732"/>
      <c r="D24" s="732"/>
      <c r="E24" s="732"/>
      <c r="F24" s="732"/>
      <c r="G24" s="732"/>
      <c r="H24" s="731"/>
      <c r="I24" s="730"/>
      <c r="J24" s="731"/>
      <c r="K24" s="732"/>
      <c r="L24" s="732"/>
      <c r="M24" s="732"/>
      <c r="N24" s="775"/>
      <c r="O24" s="775"/>
      <c r="P24" s="775"/>
      <c r="Q24" s="775"/>
      <c r="R24" s="775"/>
    </row>
    <row r="25" spans="1:18" s="776" customFormat="1" ht="50.1" customHeight="1" x14ac:dyDescent="0.2">
      <c r="A25" s="743"/>
      <c r="B25" s="744">
        <v>10532</v>
      </c>
      <c r="C25" s="710" t="s">
        <v>1055</v>
      </c>
      <c r="D25" s="782"/>
      <c r="E25" s="782"/>
      <c r="F25" s="744"/>
      <c r="G25" s="783">
        <f>SUM(G26:G30)</f>
        <v>12</v>
      </c>
      <c r="H25" s="784">
        <f>SUM(H26:H30)</f>
        <v>52080</v>
      </c>
      <c r="I25" s="785"/>
      <c r="J25" s="784"/>
      <c r="K25" s="783"/>
      <c r="L25" s="783"/>
      <c r="M25" s="744"/>
      <c r="N25" s="775"/>
      <c r="O25" s="775"/>
      <c r="P25" s="775"/>
      <c r="Q25" s="775"/>
      <c r="R25" s="775"/>
    </row>
    <row r="26" spans="1:18" s="776" customFormat="1" ht="50.1" customHeight="1" x14ac:dyDescent="0.2">
      <c r="A26" s="727">
        <v>6</v>
      </c>
      <c r="B26" s="732">
        <v>10532</v>
      </c>
      <c r="C26" s="728" t="s">
        <v>145</v>
      </c>
      <c r="D26" s="777" t="s">
        <v>289</v>
      </c>
      <c r="E26" s="778" t="s">
        <v>1255</v>
      </c>
      <c r="F26" s="732" t="s">
        <v>1267</v>
      </c>
      <c r="G26" s="779">
        <v>2</v>
      </c>
      <c r="H26" s="780">
        <v>6000</v>
      </c>
      <c r="I26" s="781" t="s">
        <v>612</v>
      </c>
      <c r="J26" s="780">
        <v>600</v>
      </c>
      <c r="K26" s="779" t="s">
        <v>30</v>
      </c>
      <c r="L26" s="779" t="s">
        <v>99</v>
      </c>
      <c r="M26" s="728"/>
      <c r="N26" s="775"/>
      <c r="O26" s="775"/>
      <c r="P26" s="775"/>
      <c r="Q26" s="775"/>
      <c r="R26" s="775"/>
    </row>
    <row r="27" spans="1:18" s="776" customFormat="1" ht="50.1" customHeight="1" x14ac:dyDescent="0.2">
      <c r="A27" s="727">
        <v>7</v>
      </c>
      <c r="B27" s="732">
        <v>10532</v>
      </c>
      <c r="C27" s="777" t="s">
        <v>291</v>
      </c>
      <c r="D27" s="777" t="s">
        <v>292</v>
      </c>
      <c r="E27" s="778" t="s">
        <v>632</v>
      </c>
      <c r="F27" s="732" t="s">
        <v>1267</v>
      </c>
      <c r="G27" s="779">
        <v>2</v>
      </c>
      <c r="H27" s="780">
        <v>7280</v>
      </c>
      <c r="I27" s="781" t="s">
        <v>614</v>
      </c>
      <c r="J27" s="780">
        <v>720</v>
      </c>
      <c r="K27" s="779" t="s">
        <v>30</v>
      </c>
      <c r="L27" s="779" t="s">
        <v>59</v>
      </c>
      <c r="M27" s="728"/>
      <c r="N27" s="775"/>
      <c r="O27" s="775"/>
      <c r="P27" s="775"/>
      <c r="Q27" s="775"/>
      <c r="R27" s="775"/>
    </row>
    <row r="28" spans="1:18" s="776" customFormat="1" ht="50.1" customHeight="1" x14ac:dyDescent="0.2">
      <c r="A28" s="727">
        <v>8</v>
      </c>
      <c r="B28" s="732">
        <v>10532</v>
      </c>
      <c r="C28" s="728" t="s">
        <v>294</v>
      </c>
      <c r="D28" s="777" t="s">
        <v>295</v>
      </c>
      <c r="E28" s="778" t="s">
        <v>1256</v>
      </c>
      <c r="F28" s="732" t="s">
        <v>1267</v>
      </c>
      <c r="G28" s="779">
        <v>2</v>
      </c>
      <c r="H28" s="780">
        <v>33000</v>
      </c>
      <c r="I28" s="781" t="s">
        <v>614</v>
      </c>
      <c r="J28" s="780">
        <v>1000</v>
      </c>
      <c r="K28" s="779" t="s">
        <v>30</v>
      </c>
      <c r="L28" s="779" t="s">
        <v>85</v>
      </c>
      <c r="M28" s="728"/>
      <c r="N28" s="775"/>
      <c r="O28" s="775"/>
      <c r="P28" s="775"/>
      <c r="Q28" s="775"/>
      <c r="R28" s="775"/>
    </row>
    <row r="29" spans="1:18" s="776" customFormat="1" ht="50.1" customHeight="1" x14ac:dyDescent="0.2">
      <c r="A29" s="727">
        <v>9</v>
      </c>
      <c r="B29" s="732">
        <v>10532</v>
      </c>
      <c r="C29" s="728" t="s">
        <v>125</v>
      </c>
      <c r="D29" s="777" t="s">
        <v>297</v>
      </c>
      <c r="E29" s="778" t="s">
        <v>1257</v>
      </c>
      <c r="F29" s="732" t="s">
        <v>1267</v>
      </c>
      <c r="G29" s="779">
        <v>2</v>
      </c>
      <c r="H29" s="780">
        <v>2300</v>
      </c>
      <c r="I29" s="781" t="s">
        <v>615</v>
      </c>
      <c r="J29" s="780">
        <v>1080</v>
      </c>
      <c r="K29" s="786" t="s">
        <v>68</v>
      </c>
      <c r="L29" s="779" t="s">
        <v>99</v>
      </c>
      <c r="M29" s="728"/>
      <c r="N29" s="775"/>
      <c r="O29" s="775"/>
      <c r="P29" s="775"/>
      <c r="Q29" s="775"/>
      <c r="R29" s="775"/>
    </row>
    <row r="30" spans="1:18" s="776" customFormat="1" ht="50.1" customHeight="1" x14ac:dyDescent="0.2">
      <c r="A30" s="727">
        <v>10</v>
      </c>
      <c r="B30" s="732">
        <v>10532</v>
      </c>
      <c r="C30" s="728" t="s">
        <v>300</v>
      </c>
      <c r="D30" s="777" t="s">
        <v>301</v>
      </c>
      <c r="E30" s="778" t="s">
        <v>1258</v>
      </c>
      <c r="F30" s="732" t="s">
        <v>1267</v>
      </c>
      <c r="G30" s="779">
        <v>4</v>
      </c>
      <c r="H30" s="780">
        <v>3500</v>
      </c>
      <c r="I30" s="781" t="s">
        <v>615</v>
      </c>
      <c r="J30" s="780">
        <v>700</v>
      </c>
      <c r="K30" s="779" t="s">
        <v>68</v>
      </c>
      <c r="L30" s="779" t="s">
        <v>50</v>
      </c>
      <c r="M30" s="728"/>
      <c r="N30" s="775"/>
      <c r="O30" s="775"/>
      <c r="P30" s="775"/>
      <c r="Q30" s="775"/>
      <c r="R30" s="775"/>
    </row>
    <row r="31" spans="1:18" s="776" customFormat="1" ht="20.100000000000001" customHeight="1" x14ac:dyDescent="0.2">
      <c r="A31" s="727"/>
      <c r="B31" s="732"/>
      <c r="C31" s="728"/>
      <c r="D31" s="777"/>
      <c r="E31" s="778"/>
      <c r="F31" s="732"/>
      <c r="G31" s="779"/>
      <c r="H31" s="780"/>
      <c r="I31" s="781"/>
      <c r="J31" s="780"/>
      <c r="K31" s="779"/>
      <c r="L31" s="779"/>
      <c r="M31" s="728"/>
      <c r="N31" s="775"/>
      <c r="O31" s="775"/>
      <c r="P31" s="775"/>
      <c r="Q31" s="775"/>
      <c r="R31" s="775"/>
    </row>
    <row r="32" spans="1:18" s="774" customFormat="1" ht="50.1" customHeight="1" x14ac:dyDescent="0.2">
      <c r="A32" s="747"/>
      <c r="B32" s="744">
        <v>11</v>
      </c>
      <c r="C32" s="709" t="s">
        <v>414</v>
      </c>
      <c r="D32" s="770"/>
      <c r="E32" s="770"/>
      <c r="F32" s="744"/>
      <c r="G32" s="787">
        <f>G33</f>
        <v>3</v>
      </c>
      <c r="H32" s="772">
        <f>H33</f>
        <v>5492</v>
      </c>
      <c r="I32" s="770"/>
      <c r="J32" s="772"/>
      <c r="K32" s="744"/>
      <c r="L32" s="744"/>
      <c r="M32" s="744"/>
      <c r="N32" s="773"/>
      <c r="O32" s="773"/>
      <c r="P32" s="773"/>
      <c r="Q32" s="773"/>
      <c r="R32" s="773"/>
    </row>
    <row r="33" spans="1:18" s="776" customFormat="1" ht="50.1" customHeight="1" x14ac:dyDescent="0.2">
      <c r="A33" s="743">
        <v>3</v>
      </c>
      <c r="B33" s="744">
        <v>11040</v>
      </c>
      <c r="C33" s="709" t="s">
        <v>1062</v>
      </c>
      <c r="D33" s="788"/>
      <c r="E33" s="788"/>
      <c r="F33" s="744"/>
      <c r="G33" s="789">
        <f>SUM(G34:G34)</f>
        <v>3</v>
      </c>
      <c r="H33" s="784">
        <f>SUM(H34:H34)</f>
        <v>5492</v>
      </c>
      <c r="I33" s="785"/>
      <c r="J33" s="784">
        <f>SUM(J34:J34)</f>
        <v>12000</v>
      </c>
      <c r="K33" s="779" t="s">
        <v>89</v>
      </c>
      <c r="L33" s="783"/>
      <c r="M33" s="744"/>
      <c r="N33" s="775"/>
      <c r="O33" s="775"/>
      <c r="P33" s="775"/>
      <c r="Q33" s="775"/>
      <c r="R33" s="775"/>
    </row>
    <row r="34" spans="1:18" s="776" customFormat="1" ht="50.1" customHeight="1" x14ac:dyDescent="0.2">
      <c r="A34" s="727">
        <v>3</v>
      </c>
      <c r="B34" s="732">
        <v>11040</v>
      </c>
      <c r="C34" s="790" t="s">
        <v>304</v>
      </c>
      <c r="D34" s="790" t="s">
        <v>305</v>
      </c>
      <c r="E34" s="781" t="s">
        <v>1259</v>
      </c>
      <c r="F34" s="732" t="s">
        <v>1267</v>
      </c>
      <c r="G34" s="779">
        <v>3</v>
      </c>
      <c r="H34" s="780">
        <v>5492</v>
      </c>
      <c r="I34" s="781" t="s">
        <v>1016</v>
      </c>
      <c r="J34" s="780">
        <v>12000</v>
      </c>
      <c r="K34" s="779" t="s">
        <v>89</v>
      </c>
      <c r="L34" s="779" t="s">
        <v>99</v>
      </c>
      <c r="M34" s="728"/>
      <c r="N34" s="775"/>
      <c r="O34" s="775"/>
      <c r="P34" s="775"/>
      <c r="Q34" s="775"/>
      <c r="R34" s="775"/>
    </row>
    <row r="35" spans="1:18" x14ac:dyDescent="0.2">
      <c r="A35" s="711"/>
      <c r="B35" s="711"/>
      <c r="C35" s="712"/>
      <c r="D35" s="713"/>
      <c r="E35" s="713"/>
      <c r="F35" s="711"/>
      <c r="G35" s="714"/>
      <c r="H35" s="715"/>
      <c r="I35" s="716"/>
      <c r="J35" s="717"/>
      <c r="K35" s="718"/>
      <c r="L35" s="719"/>
      <c r="M35" s="720"/>
      <c r="N35" s="690"/>
      <c r="O35" s="690"/>
      <c r="P35" s="690"/>
      <c r="Q35" s="690"/>
      <c r="R35" s="690"/>
    </row>
    <row r="36" spans="1:18" ht="20.100000000000001" customHeight="1" thickBot="1" x14ac:dyDescent="0.3">
      <c r="A36" s="2085" t="s">
        <v>15</v>
      </c>
      <c r="B36" s="2086"/>
      <c r="C36" s="2086"/>
      <c r="D36" s="2086"/>
      <c r="E36" s="2086"/>
      <c r="F36" s="2087"/>
      <c r="G36" s="721">
        <f>G11+G32</f>
        <v>62</v>
      </c>
      <c r="H36" s="722">
        <f>H11+H32</f>
        <v>76472</v>
      </c>
      <c r="I36" s="723"/>
      <c r="J36" s="724"/>
      <c r="K36" s="725"/>
      <c r="L36" s="725"/>
      <c r="M36" s="725"/>
      <c r="N36" s="690"/>
      <c r="O36" s="690"/>
      <c r="P36" s="690"/>
      <c r="Q36" s="690"/>
      <c r="R36" s="690"/>
    </row>
    <row r="37" spans="1:18" ht="15.75" thickTop="1" x14ac:dyDescent="0.2">
      <c r="N37" s="690"/>
      <c r="O37" s="690"/>
      <c r="P37" s="690"/>
      <c r="Q37" s="690"/>
      <c r="R37" s="690"/>
    </row>
  </sheetData>
  <mergeCells count="17">
    <mergeCell ref="A3:M3"/>
    <mergeCell ref="A2:M2"/>
    <mergeCell ref="A1:M1"/>
    <mergeCell ref="F6:F8"/>
    <mergeCell ref="G6:G8"/>
    <mergeCell ref="H6:H8"/>
    <mergeCell ref="I6:I8"/>
    <mergeCell ref="L6:L8"/>
    <mergeCell ref="M6:M8"/>
    <mergeCell ref="A36:F36"/>
    <mergeCell ref="J6:K7"/>
    <mergeCell ref="A6:A8"/>
    <mergeCell ref="B6:B8"/>
    <mergeCell ref="C6:C8"/>
    <mergeCell ref="D6:D8"/>
    <mergeCell ref="E6:E8"/>
    <mergeCell ref="C12:F12"/>
  </mergeCells>
  <pageMargins left="1.1811023622047245" right="0.19685039370078741" top="0.98425196850393704" bottom="0.59055118110236227" header="0.51181102362204722" footer="0.51181102362204722"/>
  <pageSetup paperSize="9" scale="75" orientation="landscape" horizontalDpi="4294967293" verticalDpi="4294967293" r:id="rId1"/>
  <headerFooter alignWithMargins="0"/>
  <ignoredErrors>
    <ignoredError sqref="L13:L23 L26:L31 L32 L33:L3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1"/>
  <sheetViews>
    <sheetView view="pageBreakPreview" topLeftCell="A6" zoomScale="80" zoomScaleNormal="100" zoomScaleSheetLayoutView="80" workbookViewId="0">
      <pane ySplit="855" topLeftCell="A51" activePane="bottomLeft"/>
      <selection activeCell="F7" sqref="F7"/>
      <selection pane="bottomLeft" activeCell="C82" sqref="C82"/>
    </sheetView>
  </sheetViews>
  <sheetFormatPr defaultColWidth="18.140625" defaultRowHeight="11.25" x14ac:dyDescent="0.2"/>
  <cols>
    <col min="1" max="1" width="4.7109375" style="675" customWidth="1"/>
    <col min="2" max="2" width="7.42578125" style="175" customWidth="1"/>
    <col min="3" max="3" width="32.85546875" style="19" customWidth="1"/>
    <col min="4" max="4" width="24.140625" style="19" customWidth="1"/>
    <col min="5" max="5" width="60.28515625" style="19" customWidth="1"/>
    <col min="6" max="6" width="12" style="175" customWidth="1"/>
    <col min="7" max="7" width="9.140625" style="590" customWidth="1"/>
    <col min="8" max="8" width="11.140625" style="646" customWidth="1"/>
    <col min="9" max="9" width="28.7109375" style="529" customWidth="1"/>
    <col min="10" max="10" width="13.7109375" style="646" customWidth="1"/>
    <col min="11" max="11" width="13.7109375" style="175" customWidth="1"/>
    <col min="12" max="12" width="15.140625" style="175" customWidth="1"/>
    <col min="13" max="13" width="28.28515625" style="175" customWidth="1"/>
    <col min="14" max="18" width="18.140625" style="32"/>
    <col min="19" max="16384" width="18.140625" style="19"/>
  </cols>
  <sheetData>
    <row r="1" spans="1:18" s="196" customFormat="1" ht="12.75" x14ac:dyDescent="0.2">
      <c r="A1" s="2127" t="s">
        <v>1034</v>
      </c>
      <c r="B1" s="2127"/>
      <c r="C1" s="2127"/>
      <c r="D1" s="2127"/>
      <c r="E1" s="2127"/>
      <c r="F1" s="2127"/>
      <c r="G1" s="2127"/>
      <c r="H1" s="2127"/>
      <c r="I1" s="2127"/>
      <c r="J1" s="2127"/>
      <c r="K1" s="2127"/>
      <c r="L1" s="2127"/>
      <c r="M1" s="197"/>
      <c r="N1" s="370"/>
      <c r="O1" s="370"/>
      <c r="P1" s="370"/>
      <c r="Q1" s="370"/>
      <c r="R1" s="370"/>
    </row>
    <row r="2" spans="1:18" s="196" customFormat="1" ht="12.75" x14ac:dyDescent="0.2">
      <c r="A2" s="2127" t="s">
        <v>449</v>
      </c>
      <c r="B2" s="2127"/>
      <c r="C2" s="2127"/>
      <c r="D2" s="2127"/>
      <c r="E2" s="2127"/>
      <c r="F2" s="2127"/>
      <c r="G2" s="2127"/>
      <c r="H2" s="2127"/>
      <c r="I2" s="2127"/>
      <c r="J2" s="2127"/>
      <c r="K2" s="2127"/>
      <c r="L2" s="2127"/>
      <c r="M2" s="197"/>
      <c r="N2" s="370"/>
      <c r="O2" s="370"/>
      <c r="P2" s="370"/>
      <c r="Q2" s="370"/>
      <c r="R2" s="370"/>
    </row>
    <row r="3" spans="1:18" ht="12.75" x14ac:dyDescent="0.2">
      <c r="A3" s="2127" t="s">
        <v>451</v>
      </c>
      <c r="B3" s="2127"/>
      <c r="C3" s="2127"/>
      <c r="D3" s="2127"/>
      <c r="E3" s="2127"/>
      <c r="F3" s="2127"/>
      <c r="G3" s="2127"/>
      <c r="H3" s="2127"/>
      <c r="I3" s="2127"/>
      <c r="J3" s="2127"/>
      <c r="K3" s="2127"/>
      <c r="L3" s="2127"/>
    </row>
    <row r="4" spans="1:18" ht="12.75" x14ac:dyDescent="0.2">
      <c r="A4" s="662"/>
      <c r="B4" s="537"/>
      <c r="C4" s="196"/>
      <c r="D4" s="196"/>
      <c r="E4" s="196"/>
      <c r="F4" s="197"/>
      <c r="G4" s="582"/>
      <c r="H4" s="632"/>
      <c r="I4" s="477"/>
      <c r="J4" s="632"/>
      <c r="K4" s="197"/>
      <c r="L4" s="197"/>
    </row>
    <row r="5" spans="1:18" ht="8.25" customHeight="1" x14ac:dyDescent="0.2">
      <c r="A5" s="663"/>
      <c r="B5" s="197"/>
      <c r="C5" s="196"/>
      <c r="D5" s="196"/>
      <c r="E5" s="196"/>
      <c r="F5" s="197"/>
      <c r="G5" s="582"/>
      <c r="H5" s="633"/>
      <c r="I5" s="478"/>
      <c r="J5" s="652"/>
      <c r="K5" s="202"/>
      <c r="L5" s="536"/>
    </row>
    <row r="6" spans="1:18" ht="12.75" x14ac:dyDescent="0.2">
      <c r="A6" s="664"/>
      <c r="B6" s="203"/>
      <c r="C6" s="204"/>
      <c r="D6" s="270"/>
      <c r="E6" s="271"/>
      <c r="F6" s="205" t="s">
        <v>2</v>
      </c>
      <c r="G6" s="583" t="s">
        <v>3</v>
      </c>
      <c r="H6" s="634" t="s">
        <v>4</v>
      </c>
      <c r="I6" s="479"/>
      <c r="J6" s="1985" t="s">
        <v>876</v>
      </c>
      <c r="K6" s="1986"/>
      <c r="L6" s="204" t="s">
        <v>6</v>
      </c>
      <c r="M6" s="178"/>
    </row>
    <row r="7" spans="1:18" ht="12.75" x14ac:dyDescent="0.2">
      <c r="A7" s="665" t="s">
        <v>7</v>
      </c>
      <c r="B7" s="207" t="s">
        <v>13</v>
      </c>
      <c r="C7" s="208" t="s">
        <v>8</v>
      </c>
      <c r="D7" s="272" t="s">
        <v>9</v>
      </c>
      <c r="E7" s="208" t="s">
        <v>1</v>
      </c>
      <c r="F7" s="209" t="s">
        <v>10</v>
      </c>
      <c r="G7" s="584" t="s">
        <v>11</v>
      </c>
      <c r="H7" s="635" t="s">
        <v>12</v>
      </c>
      <c r="I7" s="208" t="s">
        <v>14</v>
      </c>
      <c r="J7" s="636" t="s">
        <v>15</v>
      </c>
      <c r="K7" s="204" t="s">
        <v>16</v>
      </c>
      <c r="L7" s="208" t="s">
        <v>19</v>
      </c>
      <c r="M7" s="211" t="s">
        <v>72</v>
      </c>
    </row>
    <row r="8" spans="1:18" ht="12.75" x14ac:dyDescent="0.2">
      <c r="A8" s="665"/>
      <c r="B8" s="207"/>
      <c r="C8" s="208"/>
      <c r="D8" s="272"/>
      <c r="E8" s="213"/>
      <c r="F8" s="209" t="s">
        <v>20</v>
      </c>
      <c r="G8" s="584" t="s">
        <v>21</v>
      </c>
      <c r="H8" s="636" t="s">
        <v>22</v>
      </c>
      <c r="I8" s="213"/>
      <c r="J8" s="636"/>
      <c r="K8" s="208"/>
      <c r="L8" s="208" t="s">
        <v>24</v>
      </c>
      <c r="M8" s="538"/>
    </row>
    <row r="9" spans="1:18" ht="12.75" x14ac:dyDescent="0.2">
      <c r="A9" s="666">
        <v>1</v>
      </c>
      <c r="B9" s="214">
        <v>2</v>
      </c>
      <c r="C9" s="214">
        <v>3</v>
      </c>
      <c r="D9" s="214">
        <v>4</v>
      </c>
      <c r="E9" s="214">
        <v>5</v>
      </c>
      <c r="F9" s="214">
        <v>6</v>
      </c>
      <c r="G9" s="585">
        <v>7</v>
      </c>
      <c r="H9" s="637">
        <v>8</v>
      </c>
      <c r="I9" s="479">
        <v>9</v>
      </c>
      <c r="J9" s="637">
        <v>10</v>
      </c>
      <c r="K9" s="214">
        <v>11</v>
      </c>
      <c r="L9" s="214">
        <v>12</v>
      </c>
      <c r="M9" s="182">
        <v>13</v>
      </c>
    </row>
    <row r="10" spans="1:18" ht="12.75" x14ac:dyDescent="0.2">
      <c r="A10" s="667"/>
      <c r="B10" s="215"/>
      <c r="C10" s="215"/>
      <c r="D10" s="215"/>
      <c r="E10" s="215"/>
      <c r="F10" s="215"/>
      <c r="G10" s="397"/>
      <c r="H10" s="638"/>
      <c r="I10" s="480"/>
      <c r="J10" s="653"/>
      <c r="K10" s="215"/>
      <c r="L10" s="215"/>
      <c r="M10" s="539"/>
    </row>
    <row r="11" spans="1:18" s="543" customFormat="1" ht="12.75" x14ac:dyDescent="0.2">
      <c r="A11" s="668"/>
      <c r="B11" s="530">
        <v>10</v>
      </c>
      <c r="C11" s="521" t="s">
        <v>409</v>
      </c>
      <c r="D11" s="530"/>
      <c r="E11" s="530"/>
      <c r="F11" s="530"/>
      <c r="G11" s="586">
        <f>+G13+G39+G78+G95+G120+G126+G132+G160+G180+G228+G234+G240+G245</f>
        <v>597</v>
      </c>
      <c r="H11" s="540">
        <f>+H13+H39+H78+H95+H120+H126+H132+H160+H180+H228+H234+H240+H245</f>
        <v>1822489</v>
      </c>
      <c r="I11" s="521"/>
      <c r="J11" s="540"/>
      <c r="K11" s="530"/>
      <c r="L11" s="530"/>
      <c r="M11" s="541"/>
      <c r="N11" s="542"/>
      <c r="O11" s="542"/>
      <c r="P11" s="542"/>
      <c r="Q11" s="542"/>
      <c r="R11" s="542"/>
    </row>
    <row r="12" spans="1:18" s="543" customFormat="1" ht="12.75" x14ac:dyDescent="0.2">
      <c r="A12" s="613"/>
      <c r="B12" s="221"/>
      <c r="C12" s="221"/>
      <c r="D12" s="221"/>
      <c r="E12" s="221"/>
      <c r="F12" s="221"/>
      <c r="G12" s="255"/>
      <c r="H12" s="230"/>
      <c r="I12" s="224"/>
      <c r="J12" s="220"/>
      <c r="K12" s="221"/>
      <c r="L12" s="221"/>
      <c r="M12" s="544"/>
      <c r="N12" s="542"/>
      <c r="O12" s="542"/>
      <c r="P12" s="542"/>
      <c r="Q12" s="542"/>
      <c r="R12" s="542"/>
    </row>
    <row r="13" spans="1:18" ht="14.1" customHeight="1" x14ac:dyDescent="0.2">
      <c r="A13" s="610"/>
      <c r="B13" s="530">
        <v>10211</v>
      </c>
      <c r="C13" s="521" t="s">
        <v>1048</v>
      </c>
      <c r="D13" s="530"/>
      <c r="E13" s="530"/>
      <c r="F13" s="530"/>
      <c r="G13" s="586">
        <f>SUM(G14:G37)</f>
        <v>70</v>
      </c>
      <c r="H13" s="540">
        <f>SUM(H14:H37)</f>
        <v>18900</v>
      </c>
      <c r="I13" s="521"/>
      <c r="J13" s="540">
        <f>SUM(J14:J27)</f>
        <v>103</v>
      </c>
      <c r="K13" s="530" t="s">
        <v>30</v>
      </c>
      <c r="L13" s="530"/>
      <c r="M13" s="541"/>
    </row>
    <row r="14" spans="1:18" ht="14.1" customHeight="1" x14ac:dyDescent="0.2">
      <c r="A14" s="613">
        <v>1</v>
      </c>
      <c r="B14" s="221">
        <v>10211</v>
      </c>
      <c r="C14" s="224" t="s">
        <v>377</v>
      </c>
      <c r="D14" s="195" t="s">
        <v>378</v>
      </c>
      <c r="E14" s="195" t="s">
        <v>379</v>
      </c>
      <c r="F14" s="221" t="s">
        <v>28</v>
      </c>
      <c r="G14" s="255">
        <v>3</v>
      </c>
      <c r="H14" s="225" t="s">
        <v>69</v>
      </c>
      <c r="I14" s="224" t="s">
        <v>380</v>
      </c>
      <c r="J14" s="225" t="s">
        <v>69</v>
      </c>
      <c r="K14" s="258" t="s">
        <v>69</v>
      </c>
      <c r="L14" s="258" t="s">
        <v>69</v>
      </c>
      <c r="M14" s="150"/>
    </row>
    <row r="15" spans="1:18" ht="14.1" customHeight="1" x14ac:dyDescent="0.2">
      <c r="A15" s="613">
        <v>2</v>
      </c>
      <c r="B15" s="221">
        <v>10211</v>
      </c>
      <c r="C15" s="258" t="s">
        <v>69</v>
      </c>
      <c r="D15" s="195" t="s">
        <v>381</v>
      </c>
      <c r="E15" s="195" t="s">
        <v>382</v>
      </c>
      <c r="F15" s="221" t="s">
        <v>28</v>
      </c>
      <c r="G15" s="255">
        <v>3</v>
      </c>
      <c r="H15" s="225" t="s">
        <v>69</v>
      </c>
      <c r="I15" s="224" t="s">
        <v>380</v>
      </c>
      <c r="J15" s="225" t="s">
        <v>69</v>
      </c>
      <c r="K15" s="258" t="s">
        <v>69</v>
      </c>
      <c r="L15" s="258" t="s">
        <v>69</v>
      </c>
      <c r="M15" s="150"/>
    </row>
    <row r="16" spans="1:18" ht="14.1" customHeight="1" x14ac:dyDescent="0.2">
      <c r="A16" s="613">
        <v>3</v>
      </c>
      <c r="B16" s="221">
        <v>10211</v>
      </c>
      <c r="C16" s="258" t="s">
        <v>69</v>
      </c>
      <c r="D16" s="195" t="s">
        <v>383</v>
      </c>
      <c r="E16" s="195" t="s">
        <v>384</v>
      </c>
      <c r="F16" s="221" t="s">
        <v>28</v>
      </c>
      <c r="G16" s="255">
        <v>3</v>
      </c>
      <c r="H16" s="225" t="s">
        <v>69</v>
      </c>
      <c r="I16" s="224" t="s">
        <v>380</v>
      </c>
      <c r="J16" s="225" t="s">
        <v>69</v>
      </c>
      <c r="K16" s="258" t="s">
        <v>69</v>
      </c>
      <c r="L16" s="258" t="s">
        <v>69</v>
      </c>
      <c r="M16" s="150"/>
    </row>
    <row r="17" spans="1:18" ht="14.1" customHeight="1" x14ac:dyDescent="0.2">
      <c r="A17" s="613">
        <v>4</v>
      </c>
      <c r="B17" s="221">
        <v>10211</v>
      </c>
      <c r="C17" s="195" t="s">
        <v>307</v>
      </c>
      <c r="D17" s="236" t="s">
        <v>308</v>
      </c>
      <c r="E17" s="239" t="s">
        <v>467</v>
      </c>
      <c r="F17" s="221" t="s">
        <v>28</v>
      </c>
      <c r="G17" s="273">
        <v>4</v>
      </c>
      <c r="H17" s="227">
        <v>1400</v>
      </c>
      <c r="I17" s="481" t="s">
        <v>452</v>
      </c>
      <c r="J17" s="227">
        <v>15</v>
      </c>
      <c r="K17" s="240" t="s">
        <v>30</v>
      </c>
      <c r="L17" s="240" t="s">
        <v>99</v>
      </c>
      <c r="M17" s="195"/>
    </row>
    <row r="18" spans="1:18" ht="14.1" customHeight="1" x14ac:dyDescent="0.2">
      <c r="A18" s="613">
        <v>5</v>
      </c>
      <c r="B18" s="221">
        <v>10211</v>
      </c>
      <c r="C18" s="195" t="s">
        <v>311</v>
      </c>
      <c r="D18" s="236" t="s">
        <v>312</v>
      </c>
      <c r="E18" s="239" t="s">
        <v>467</v>
      </c>
      <c r="F18" s="221" t="s">
        <v>28</v>
      </c>
      <c r="G18" s="273">
        <v>4</v>
      </c>
      <c r="H18" s="227">
        <v>1600</v>
      </c>
      <c r="I18" s="481" t="s">
        <v>452</v>
      </c>
      <c r="J18" s="227">
        <v>7</v>
      </c>
      <c r="K18" s="240" t="s">
        <v>30</v>
      </c>
      <c r="L18" s="240" t="s">
        <v>99</v>
      </c>
      <c r="M18" s="195"/>
    </row>
    <row r="19" spans="1:18" ht="14.1" customHeight="1" x14ac:dyDescent="0.2">
      <c r="A19" s="613">
        <v>6</v>
      </c>
      <c r="B19" s="221">
        <v>10211</v>
      </c>
      <c r="C19" s="195" t="s">
        <v>313</v>
      </c>
      <c r="D19" s="236" t="s">
        <v>314</v>
      </c>
      <c r="E19" s="239" t="s">
        <v>467</v>
      </c>
      <c r="F19" s="221" t="s">
        <v>28</v>
      </c>
      <c r="G19" s="273">
        <v>4</v>
      </c>
      <c r="H19" s="227">
        <v>1700</v>
      </c>
      <c r="I19" s="481" t="s">
        <v>452</v>
      </c>
      <c r="J19" s="227">
        <v>6</v>
      </c>
      <c r="K19" s="240" t="s">
        <v>30</v>
      </c>
      <c r="L19" s="240" t="s">
        <v>99</v>
      </c>
      <c r="M19" s="195"/>
    </row>
    <row r="20" spans="1:18" ht="14.1" customHeight="1" x14ac:dyDescent="0.2">
      <c r="A20" s="613">
        <v>7</v>
      </c>
      <c r="B20" s="221">
        <v>10211</v>
      </c>
      <c r="C20" s="195" t="s">
        <v>315</v>
      </c>
      <c r="D20" s="236" t="s">
        <v>316</v>
      </c>
      <c r="E20" s="239" t="s">
        <v>467</v>
      </c>
      <c r="F20" s="221" t="s">
        <v>28</v>
      </c>
      <c r="G20" s="273">
        <v>4</v>
      </c>
      <c r="H20" s="227">
        <v>1700</v>
      </c>
      <c r="I20" s="481" t="s">
        <v>452</v>
      </c>
      <c r="J20" s="227">
        <v>12</v>
      </c>
      <c r="K20" s="240" t="s">
        <v>30</v>
      </c>
      <c r="L20" s="240" t="s">
        <v>99</v>
      </c>
      <c r="M20" s="195"/>
    </row>
    <row r="21" spans="1:18" ht="14.1" customHeight="1" x14ac:dyDescent="0.2">
      <c r="A21" s="613">
        <v>8</v>
      </c>
      <c r="B21" s="221">
        <v>10211</v>
      </c>
      <c r="C21" s="195" t="s">
        <v>317</v>
      </c>
      <c r="D21" s="236" t="s">
        <v>318</v>
      </c>
      <c r="E21" s="239" t="s">
        <v>467</v>
      </c>
      <c r="F21" s="221" t="s">
        <v>28</v>
      </c>
      <c r="G21" s="273">
        <v>3</v>
      </c>
      <c r="H21" s="227">
        <v>1700</v>
      </c>
      <c r="I21" s="481" t="s">
        <v>452</v>
      </c>
      <c r="J21" s="227">
        <v>12</v>
      </c>
      <c r="K21" s="240" t="s">
        <v>30</v>
      </c>
      <c r="L21" s="240" t="s">
        <v>99</v>
      </c>
      <c r="M21" s="195"/>
    </row>
    <row r="22" spans="1:18" ht="14.1" customHeight="1" x14ac:dyDescent="0.2">
      <c r="A22" s="613">
        <v>9</v>
      </c>
      <c r="B22" s="221">
        <v>10211</v>
      </c>
      <c r="C22" s="195" t="s">
        <v>320</v>
      </c>
      <c r="D22" s="236" t="s">
        <v>321</v>
      </c>
      <c r="E22" s="239" t="s">
        <v>467</v>
      </c>
      <c r="F22" s="221" t="s">
        <v>28</v>
      </c>
      <c r="G22" s="273">
        <v>5</v>
      </c>
      <c r="H22" s="227">
        <v>1700</v>
      </c>
      <c r="I22" s="481" t="s">
        <v>452</v>
      </c>
      <c r="J22" s="227">
        <v>10</v>
      </c>
      <c r="K22" s="240" t="s">
        <v>30</v>
      </c>
      <c r="L22" s="240" t="s">
        <v>99</v>
      </c>
      <c r="M22" s="195"/>
    </row>
    <row r="23" spans="1:18" ht="14.1" customHeight="1" x14ac:dyDescent="0.2">
      <c r="A23" s="613">
        <v>10</v>
      </c>
      <c r="B23" s="221">
        <v>10211</v>
      </c>
      <c r="C23" s="195" t="s">
        <v>148</v>
      </c>
      <c r="D23" s="236" t="s">
        <v>322</v>
      </c>
      <c r="E23" s="239" t="s">
        <v>467</v>
      </c>
      <c r="F23" s="221" t="s">
        <v>28</v>
      </c>
      <c r="G23" s="273">
        <v>4</v>
      </c>
      <c r="H23" s="227">
        <v>2000</v>
      </c>
      <c r="I23" s="481" t="s">
        <v>452</v>
      </c>
      <c r="J23" s="227">
        <v>7</v>
      </c>
      <c r="K23" s="240" t="s">
        <v>30</v>
      </c>
      <c r="L23" s="240" t="s">
        <v>99</v>
      </c>
      <c r="M23" s="195"/>
    </row>
    <row r="24" spans="1:18" s="543" customFormat="1" ht="14.1" customHeight="1" x14ac:dyDescent="0.2">
      <c r="A24" s="613">
        <v>11</v>
      </c>
      <c r="B24" s="221">
        <v>10211</v>
      </c>
      <c r="C24" s="195" t="s">
        <v>323</v>
      </c>
      <c r="D24" s="236" t="s">
        <v>324</v>
      </c>
      <c r="E24" s="239" t="s">
        <v>467</v>
      </c>
      <c r="F24" s="221" t="s">
        <v>28</v>
      </c>
      <c r="G24" s="273">
        <v>4</v>
      </c>
      <c r="H24" s="227">
        <v>1700</v>
      </c>
      <c r="I24" s="481" t="s">
        <v>452</v>
      </c>
      <c r="J24" s="227">
        <v>7</v>
      </c>
      <c r="K24" s="240" t="s">
        <v>30</v>
      </c>
      <c r="L24" s="240" t="s">
        <v>99</v>
      </c>
      <c r="M24" s="195"/>
      <c r="N24" s="542"/>
      <c r="O24" s="542"/>
      <c r="P24" s="542"/>
      <c r="Q24" s="542"/>
      <c r="R24" s="542"/>
    </row>
    <row r="25" spans="1:18" ht="14.1" customHeight="1" x14ac:dyDescent="0.2">
      <c r="A25" s="613">
        <v>12</v>
      </c>
      <c r="B25" s="221">
        <v>10211</v>
      </c>
      <c r="C25" s="195" t="s">
        <v>325</v>
      </c>
      <c r="D25" s="236" t="s">
        <v>326</v>
      </c>
      <c r="E25" s="239" t="s">
        <v>467</v>
      </c>
      <c r="F25" s="221" t="s">
        <v>28</v>
      </c>
      <c r="G25" s="273">
        <v>5</v>
      </c>
      <c r="H25" s="227">
        <v>1700</v>
      </c>
      <c r="I25" s="481" t="s">
        <v>452</v>
      </c>
      <c r="J25" s="227">
        <v>8</v>
      </c>
      <c r="K25" s="240" t="s">
        <v>30</v>
      </c>
      <c r="L25" s="240" t="s">
        <v>99</v>
      </c>
      <c r="M25" s="195"/>
    </row>
    <row r="26" spans="1:18" ht="14.1" customHeight="1" x14ac:dyDescent="0.2">
      <c r="A26" s="613">
        <v>13</v>
      </c>
      <c r="B26" s="221">
        <v>10211</v>
      </c>
      <c r="C26" s="195" t="s">
        <v>327</v>
      </c>
      <c r="D26" s="236" t="s">
        <v>328</v>
      </c>
      <c r="E26" s="239" t="s">
        <v>467</v>
      </c>
      <c r="F26" s="221" t="s">
        <v>28</v>
      </c>
      <c r="G26" s="273">
        <v>5</v>
      </c>
      <c r="H26" s="227">
        <v>1700</v>
      </c>
      <c r="I26" s="481" t="s">
        <v>452</v>
      </c>
      <c r="J26" s="227">
        <v>10</v>
      </c>
      <c r="K26" s="240" t="s">
        <v>30</v>
      </c>
      <c r="L26" s="240" t="s">
        <v>99</v>
      </c>
      <c r="M26" s="195"/>
    </row>
    <row r="27" spans="1:18" ht="14.1" customHeight="1" x14ac:dyDescent="0.2">
      <c r="A27" s="613">
        <v>14</v>
      </c>
      <c r="B27" s="221">
        <v>10211</v>
      </c>
      <c r="C27" s="195" t="s">
        <v>329</v>
      </c>
      <c r="D27" s="236" t="s">
        <v>330</v>
      </c>
      <c r="E27" s="239" t="s">
        <v>467</v>
      </c>
      <c r="F27" s="221" t="s">
        <v>28</v>
      </c>
      <c r="G27" s="273">
        <v>5</v>
      </c>
      <c r="H27" s="227">
        <v>2000</v>
      </c>
      <c r="I27" s="481" t="s">
        <v>452</v>
      </c>
      <c r="J27" s="227">
        <v>9</v>
      </c>
      <c r="K27" s="240" t="s">
        <v>30</v>
      </c>
      <c r="L27" s="240" t="s">
        <v>99</v>
      </c>
      <c r="M27" s="195"/>
    </row>
    <row r="28" spans="1:18" s="196" customFormat="1" ht="14.1" customHeight="1" x14ac:dyDescent="0.2">
      <c r="A28" s="609">
        <v>15</v>
      </c>
      <c r="B28" s="221">
        <v>10211</v>
      </c>
      <c r="C28" s="465" t="s">
        <v>463</v>
      </c>
      <c r="D28" s="465" t="s">
        <v>464</v>
      </c>
      <c r="E28" s="465" t="s">
        <v>468</v>
      </c>
      <c r="F28" s="221" t="s">
        <v>28</v>
      </c>
      <c r="G28" s="225" t="s">
        <v>69</v>
      </c>
      <c r="H28" s="225" t="s">
        <v>69</v>
      </c>
      <c r="I28" s="482" t="s">
        <v>1216</v>
      </c>
      <c r="J28" s="639"/>
      <c r="K28" s="469"/>
      <c r="L28" s="466"/>
      <c r="M28" s="470"/>
      <c r="N28" s="510"/>
      <c r="O28" s="510"/>
      <c r="P28" s="511"/>
      <c r="Q28" s="370"/>
      <c r="R28" s="370"/>
    </row>
    <row r="29" spans="1:18" s="196" customFormat="1" ht="14.1" customHeight="1" x14ac:dyDescent="0.2">
      <c r="A29" s="552"/>
      <c r="B29" s="221"/>
      <c r="C29" s="465"/>
      <c r="D29" s="465"/>
      <c r="E29" s="465"/>
      <c r="F29" s="221"/>
      <c r="G29" s="467"/>
      <c r="H29" s="639"/>
      <c r="I29" s="482" t="s">
        <v>1217</v>
      </c>
      <c r="J29" s="639"/>
      <c r="K29" s="469"/>
      <c r="L29" s="466"/>
      <c r="M29" s="470"/>
      <c r="N29" s="510"/>
      <c r="O29" s="510"/>
      <c r="P29" s="511"/>
      <c r="Q29" s="370"/>
      <c r="R29" s="370"/>
    </row>
    <row r="30" spans="1:18" s="471" customFormat="1" ht="14.1" customHeight="1" x14ac:dyDescent="0.2">
      <c r="A30" s="595">
        <v>16</v>
      </c>
      <c r="B30" s="231">
        <v>10211</v>
      </c>
      <c r="C30" s="472" t="s">
        <v>453</v>
      </c>
      <c r="D30" s="472" t="s">
        <v>453</v>
      </c>
      <c r="E30" s="472" t="s">
        <v>466</v>
      </c>
      <c r="F30" s="231" t="s">
        <v>28</v>
      </c>
      <c r="G30" s="474">
        <v>2</v>
      </c>
      <c r="H30" s="225" t="s">
        <v>69</v>
      </c>
      <c r="I30" s="483" t="s">
        <v>455</v>
      </c>
      <c r="J30" s="640"/>
      <c r="K30" s="475"/>
      <c r="L30" s="473"/>
      <c r="M30" s="476"/>
      <c r="N30" s="512"/>
      <c r="O30" s="512"/>
      <c r="P30" s="513"/>
      <c r="Q30" s="514"/>
      <c r="R30" s="514"/>
    </row>
    <row r="31" spans="1:18" s="196" customFormat="1" ht="14.1" customHeight="1" x14ac:dyDescent="0.2">
      <c r="A31" s="595">
        <v>17</v>
      </c>
      <c r="B31" s="221">
        <v>10211</v>
      </c>
      <c r="C31" s="465" t="s">
        <v>454</v>
      </c>
      <c r="D31" s="465" t="s">
        <v>454</v>
      </c>
      <c r="E31" s="465" t="s">
        <v>469</v>
      </c>
      <c r="F31" s="221" t="s">
        <v>28</v>
      </c>
      <c r="G31" s="467">
        <v>2</v>
      </c>
      <c r="H31" s="225" t="s">
        <v>69</v>
      </c>
      <c r="I31" s="482" t="s">
        <v>456</v>
      </c>
      <c r="J31" s="639"/>
      <c r="K31" s="469"/>
      <c r="L31" s="466"/>
      <c r="M31" s="470"/>
      <c r="N31" s="510"/>
      <c r="O31" s="510"/>
      <c r="P31" s="511"/>
      <c r="Q31" s="370"/>
      <c r="R31" s="370"/>
    </row>
    <row r="32" spans="1:18" s="471" customFormat="1" ht="14.1" customHeight="1" x14ac:dyDescent="0.2">
      <c r="A32" s="595">
        <v>18</v>
      </c>
      <c r="B32" s="221">
        <v>10211</v>
      </c>
      <c r="C32" s="472" t="s">
        <v>462</v>
      </c>
      <c r="D32" s="472" t="s">
        <v>460</v>
      </c>
      <c r="E32" s="472" t="s">
        <v>470</v>
      </c>
      <c r="F32" s="473" t="s">
        <v>457</v>
      </c>
      <c r="G32" s="473">
        <v>2</v>
      </c>
      <c r="H32" s="225" t="s">
        <v>69</v>
      </c>
      <c r="I32" s="483" t="s">
        <v>458</v>
      </c>
      <c r="J32" s="641"/>
      <c r="K32" s="473"/>
      <c r="L32" s="475"/>
      <c r="M32" s="473"/>
      <c r="N32" s="512"/>
      <c r="O32" s="512"/>
      <c r="P32" s="512"/>
      <c r="Q32" s="513"/>
      <c r="R32" s="514"/>
    </row>
    <row r="33" spans="1:18" s="471" customFormat="1" ht="14.1" customHeight="1" x14ac:dyDescent="0.2">
      <c r="A33" s="595">
        <v>19</v>
      </c>
      <c r="B33" s="221">
        <v>10211</v>
      </c>
      <c r="C33" s="258" t="s">
        <v>69</v>
      </c>
      <c r="D33" s="472" t="s">
        <v>461</v>
      </c>
      <c r="E33" s="472" t="s">
        <v>471</v>
      </c>
      <c r="F33" s="473" t="s">
        <v>28</v>
      </c>
      <c r="G33" s="473">
        <v>2</v>
      </c>
      <c r="H33" s="225" t="s">
        <v>69</v>
      </c>
      <c r="I33" s="483" t="s">
        <v>459</v>
      </c>
      <c r="J33" s="641"/>
      <c r="K33" s="473"/>
      <c r="L33" s="475"/>
      <c r="M33" s="473"/>
      <c r="N33" s="512"/>
      <c r="O33" s="512"/>
      <c r="P33" s="512"/>
      <c r="Q33" s="513"/>
      <c r="R33" s="514"/>
    </row>
    <row r="34" spans="1:18" s="196" customFormat="1" ht="14.1" customHeight="1" x14ac:dyDescent="0.2">
      <c r="A34" s="595">
        <v>20</v>
      </c>
      <c r="B34" s="221">
        <v>10211</v>
      </c>
      <c r="C34" s="258" t="s">
        <v>69</v>
      </c>
      <c r="D34" s="465" t="s">
        <v>465</v>
      </c>
      <c r="E34" s="465" t="s">
        <v>472</v>
      </c>
      <c r="F34" s="473" t="s">
        <v>28</v>
      </c>
      <c r="G34" s="466">
        <v>2</v>
      </c>
      <c r="H34" s="225" t="s">
        <v>69</v>
      </c>
      <c r="I34" s="483" t="s">
        <v>459</v>
      </c>
      <c r="J34" s="230"/>
      <c r="K34" s="466"/>
      <c r="L34" s="469"/>
      <c r="M34" s="466"/>
      <c r="N34" s="510"/>
      <c r="O34" s="510"/>
      <c r="P34" s="510"/>
      <c r="Q34" s="511"/>
      <c r="R34" s="370"/>
    </row>
    <row r="35" spans="1:18" s="196" customFormat="1" ht="14.1" customHeight="1" x14ac:dyDescent="0.2">
      <c r="A35" s="669">
        <v>21</v>
      </c>
      <c r="B35" s="322">
        <v>10211</v>
      </c>
      <c r="C35" s="600" t="s">
        <v>69</v>
      </c>
      <c r="D35" s="598" t="s">
        <v>518</v>
      </c>
      <c r="E35" s="598" t="s">
        <v>505</v>
      </c>
      <c r="F35" s="601" t="s">
        <v>28</v>
      </c>
      <c r="G35" s="573"/>
      <c r="H35" s="225" t="s">
        <v>69</v>
      </c>
      <c r="I35" s="487" t="s">
        <v>517</v>
      </c>
      <c r="J35" s="368"/>
      <c r="K35" s="599"/>
      <c r="L35" s="602"/>
      <c r="M35" s="603"/>
      <c r="N35" s="510"/>
      <c r="O35" s="510"/>
      <c r="P35" s="510"/>
      <c r="Q35" s="511"/>
      <c r="R35" s="370"/>
    </row>
    <row r="36" spans="1:18" s="351" customFormat="1" ht="14.1" customHeight="1" x14ac:dyDescent="0.2">
      <c r="A36" s="595">
        <v>22</v>
      </c>
      <c r="B36" s="322">
        <v>10211</v>
      </c>
      <c r="C36" s="491" t="s">
        <v>1218</v>
      </c>
      <c r="D36" s="491" t="s">
        <v>826</v>
      </c>
      <c r="E36" s="491" t="s">
        <v>829</v>
      </c>
      <c r="F36" s="500" t="s">
        <v>457</v>
      </c>
      <c r="G36" s="606">
        <v>2</v>
      </c>
      <c r="H36" s="225" t="s">
        <v>69</v>
      </c>
      <c r="I36" s="487" t="s">
        <v>517</v>
      </c>
      <c r="J36" s="503"/>
      <c r="K36" s="500"/>
      <c r="L36" s="503"/>
      <c r="M36" s="500"/>
      <c r="N36" s="607" t="s">
        <v>827</v>
      </c>
      <c r="O36" s="604"/>
      <c r="P36" s="604"/>
      <c r="Q36" s="605"/>
    </row>
    <row r="37" spans="1:18" s="351" customFormat="1" ht="14.1" customHeight="1" x14ac:dyDescent="0.2">
      <c r="A37" s="595">
        <v>23</v>
      </c>
      <c r="B37" s="322">
        <v>10211</v>
      </c>
      <c r="C37" s="600" t="s">
        <v>69</v>
      </c>
      <c r="D37" s="491" t="s">
        <v>1152</v>
      </c>
      <c r="E37" s="491" t="s">
        <v>1153</v>
      </c>
      <c r="F37" s="601" t="s">
        <v>28</v>
      </c>
      <c r="G37" s="606">
        <v>2</v>
      </c>
      <c r="H37" s="225" t="s">
        <v>69</v>
      </c>
      <c r="I37" s="501" t="s">
        <v>1151</v>
      </c>
      <c r="J37" s="503"/>
      <c r="K37" s="500"/>
      <c r="L37" s="503"/>
      <c r="M37" s="500"/>
      <c r="N37" s="607"/>
      <c r="O37" s="604"/>
      <c r="P37" s="604"/>
      <c r="Q37" s="605"/>
    </row>
    <row r="38" spans="1:18" s="351" customFormat="1" ht="14.1" customHeight="1" x14ac:dyDescent="0.2">
      <c r="A38" s="595"/>
      <c r="B38" s="221"/>
      <c r="C38" s="491"/>
      <c r="D38" s="491"/>
      <c r="E38" s="491"/>
      <c r="F38" s="500"/>
      <c r="G38" s="500"/>
      <c r="H38" s="503"/>
      <c r="I38" s="607"/>
      <c r="J38" s="503"/>
      <c r="K38" s="500"/>
      <c r="L38" s="503"/>
      <c r="M38" s="500"/>
      <c r="N38" s="607" t="s">
        <v>828</v>
      </c>
      <c r="O38" s="604"/>
      <c r="P38" s="604"/>
      <c r="Q38" s="605"/>
    </row>
    <row r="39" spans="1:18" ht="14.1" customHeight="1" x14ac:dyDescent="0.2">
      <c r="A39" s="610"/>
      <c r="B39" s="530">
        <v>10391</v>
      </c>
      <c r="C39" s="151" t="s">
        <v>1049</v>
      </c>
      <c r="D39" s="531"/>
      <c r="E39" s="531"/>
      <c r="F39" s="530"/>
      <c r="G39" s="559">
        <f>SUM(G40:G76)</f>
        <v>81</v>
      </c>
      <c r="H39" s="550">
        <f>SUM(H40:H76)</f>
        <v>0</v>
      </c>
      <c r="I39" s="522"/>
      <c r="J39" s="550"/>
      <c r="K39" s="545"/>
      <c r="L39" s="545"/>
      <c r="M39" s="184"/>
    </row>
    <row r="40" spans="1:18" ht="14.1" customHeight="1" x14ac:dyDescent="0.2">
      <c r="A40" s="613">
        <v>1</v>
      </c>
      <c r="B40" s="221">
        <v>10391</v>
      </c>
      <c r="C40" s="258" t="s">
        <v>69</v>
      </c>
      <c r="D40" s="195" t="s">
        <v>248</v>
      </c>
      <c r="E40" s="195" t="s">
        <v>235</v>
      </c>
      <c r="F40" s="221" t="s">
        <v>28</v>
      </c>
      <c r="G40" s="255">
        <v>4</v>
      </c>
      <c r="H40" s="225" t="s">
        <v>69</v>
      </c>
      <c r="I40" s="224" t="s">
        <v>249</v>
      </c>
      <c r="J40" s="225" t="s">
        <v>69</v>
      </c>
      <c r="K40" s="255" t="s">
        <v>351</v>
      </c>
      <c r="L40" s="258" t="s">
        <v>69</v>
      </c>
      <c r="M40" s="78"/>
    </row>
    <row r="41" spans="1:18" ht="14.1" customHeight="1" x14ac:dyDescent="0.2">
      <c r="A41" s="613">
        <v>2</v>
      </c>
      <c r="B41" s="221">
        <v>10391</v>
      </c>
      <c r="C41" s="258" t="s">
        <v>69</v>
      </c>
      <c r="D41" s="195" t="s">
        <v>250</v>
      </c>
      <c r="E41" s="195" t="s">
        <v>251</v>
      </c>
      <c r="F41" s="221" t="s">
        <v>28</v>
      </c>
      <c r="G41" s="255">
        <v>3</v>
      </c>
      <c r="H41" s="225" t="s">
        <v>69</v>
      </c>
      <c r="I41" s="224" t="s">
        <v>249</v>
      </c>
      <c r="J41" s="225" t="s">
        <v>69</v>
      </c>
      <c r="K41" s="255" t="s">
        <v>351</v>
      </c>
      <c r="L41" s="258" t="s">
        <v>69</v>
      </c>
      <c r="M41" s="78"/>
    </row>
    <row r="42" spans="1:18" ht="14.1" customHeight="1" x14ac:dyDescent="0.2">
      <c r="A42" s="613">
        <v>3</v>
      </c>
      <c r="B42" s="221">
        <v>10391</v>
      </c>
      <c r="C42" s="258" t="s">
        <v>69</v>
      </c>
      <c r="D42" s="195" t="s">
        <v>252</v>
      </c>
      <c r="E42" s="195" t="s">
        <v>253</v>
      </c>
      <c r="F42" s="221" t="s">
        <v>28</v>
      </c>
      <c r="G42" s="255">
        <v>3</v>
      </c>
      <c r="H42" s="225" t="s">
        <v>69</v>
      </c>
      <c r="I42" s="224" t="s">
        <v>249</v>
      </c>
      <c r="J42" s="225" t="s">
        <v>69</v>
      </c>
      <c r="K42" s="255" t="s">
        <v>351</v>
      </c>
      <c r="L42" s="258" t="s">
        <v>69</v>
      </c>
      <c r="M42" s="78"/>
    </row>
    <row r="43" spans="1:18" s="543" customFormat="1" ht="14.1" customHeight="1" x14ac:dyDescent="0.2">
      <c r="A43" s="613">
        <v>4</v>
      </c>
      <c r="B43" s="221">
        <v>10391</v>
      </c>
      <c r="C43" s="258" t="s">
        <v>69</v>
      </c>
      <c r="D43" s="195" t="s">
        <v>254</v>
      </c>
      <c r="E43" s="195" t="s">
        <v>253</v>
      </c>
      <c r="F43" s="221" t="s">
        <v>28</v>
      </c>
      <c r="G43" s="255">
        <v>1</v>
      </c>
      <c r="H43" s="225" t="s">
        <v>69</v>
      </c>
      <c r="I43" s="224" t="s">
        <v>249</v>
      </c>
      <c r="J43" s="225" t="s">
        <v>69</v>
      </c>
      <c r="K43" s="255" t="s">
        <v>351</v>
      </c>
      <c r="L43" s="258" t="s">
        <v>69</v>
      </c>
      <c r="M43" s="78"/>
      <c r="N43" s="542"/>
      <c r="O43" s="542"/>
      <c r="P43" s="542"/>
      <c r="Q43" s="542"/>
      <c r="R43" s="542"/>
    </row>
    <row r="44" spans="1:18" ht="14.1" customHeight="1" x14ac:dyDescent="0.2">
      <c r="A44" s="613">
        <v>5</v>
      </c>
      <c r="B44" s="221">
        <v>10391</v>
      </c>
      <c r="C44" s="258" t="s">
        <v>69</v>
      </c>
      <c r="D44" s="195" t="s">
        <v>255</v>
      </c>
      <c r="E44" s="195" t="s">
        <v>253</v>
      </c>
      <c r="F44" s="221" t="s">
        <v>28</v>
      </c>
      <c r="G44" s="255">
        <v>3</v>
      </c>
      <c r="H44" s="225" t="s">
        <v>69</v>
      </c>
      <c r="I44" s="224" t="s">
        <v>249</v>
      </c>
      <c r="J44" s="225" t="s">
        <v>69</v>
      </c>
      <c r="K44" s="255" t="s">
        <v>351</v>
      </c>
      <c r="L44" s="258" t="s">
        <v>69</v>
      </c>
      <c r="M44" s="78"/>
    </row>
    <row r="45" spans="1:18" ht="14.1" customHeight="1" x14ac:dyDescent="0.2">
      <c r="A45" s="613">
        <v>6</v>
      </c>
      <c r="B45" s="221">
        <v>10391</v>
      </c>
      <c r="C45" s="258" t="s">
        <v>69</v>
      </c>
      <c r="D45" s="195" t="s">
        <v>256</v>
      </c>
      <c r="E45" s="195" t="s">
        <v>257</v>
      </c>
      <c r="F45" s="221" t="s">
        <v>28</v>
      </c>
      <c r="G45" s="255">
        <v>4</v>
      </c>
      <c r="H45" s="225" t="s">
        <v>69</v>
      </c>
      <c r="I45" s="224" t="s">
        <v>249</v>
      </c>
      <c r="J45" s="225" t="s">
        <v>69</v>
      </c>
      <c r="K45" s="255" t="s">
        <v>351</v>
      </c>
      <c r="L45" s="258" t="s">
        <v>69</v>
      </c>
      <c r="M45" s="78"/>
    </row>
    <row r="46" spans="1:18" ht="14.1" customHeight="1" x14ac:dyDescent="0.2">
      <c r="A46" s="613">
        <v>7</v>
      </c>
      <c r="B46" s="221">
        <v>10391</v>
      </c>
      <c r="C46" s="258" t="s">
        <v>69</v>
      </c>
      <c r="D46" s="239" t="s">
        <v>270</v>
      </c>
      <c r="E46" s="239" t="s">
        <v>283</v>
      </c>
      <c r="F46" s="221" t="s">
        <v>28</v>
      </c>
      <c r="G46" s="273">
        <v>2</v>
      </c>
      <c r="H46" s="237" t="s">
        <v>69</v>
      </c>
      <c r="I46" s="481" t="s">
        <v>249</v>
      </c>
      <c r="J46" s="225" t="s">
        <v>69</v>
      </c>
      <c r="K46" s="255" t="s">
        <v>351</v>
      </c>
      <c r="L46" s="275" t="s">
        <v>69</v>
      </c>
      <c r="M46" s="150"/>
    </row>
    <row r="47" spans="1:18" ht="14.1" customHeight="1" x14ac:dyDescent="0.2">
      <c r="A47" s="613">
        <v>8</v>
      </c>
      <c r="B47" s="221">
        <v>10391</v>
      </c>
      <c r="C47" s="275" t="s">
        <v>69</v>
      </c>
      <c r="D47" s="239" t="s">
        <v>271</v>
      </c>
      <c r="E47" s="239" t="s">
        <v>283</v>
      </c>
      <c r="F47" s="221" t="s">
        <v>28</v>
      </c>
      <c r="G47" s="273">
        <v>2</v>
      </c>
      <c r="H47" s="237" t="s">
        <v>69</v>
      </c>
      <c r="I47" s="481" t="s">
        <v>249</v>
      </c>
      <c r="J47" s="225" t="s">
        <v>69</v>
      </c>
      <c r="K47" s="255" t="s">
        <v>351</v>
      </c>
      <c r="L47" s="275" t="s">
        <v>69</v>
      </c>
      <c r="M47" s="150"/>
    </row>
    <row r="48" spans="1:18" s="543" customFormat="1" ht="14.1" customHeight="1" x14ac:dyDescent="0.2">
      <c r="A48" s="613">
        <v>9</v>
      </c>
      <c r="B48" s="221">
        <v>10391</v>
      </c>
      <c r="C48" s="275" t="s">
        <v>69</v>
      </c>
      <c r="D48" s="239" t="s">
        <v>272</v>
      </c>
      <c r="E48" s="239" t="s">
        <v>283</v>
      </c>
      <c r="F48" s="221" t="s">
        <v>28</v>
      </c>
      <c r="G48" s="273">
        <v>2</v>
      </c>
      <c r="H48" s="237" t="s">
        <v>69</v>
      </c>
      <c r="I48" s="481" t="s">
        <v>249</v>
      </c>
      <c r="J48" s="225" t="s">
        <v>69</v>
      </c>
      <c r="K48" s="255" t="s">
        <v>351</v>
      </c>
      <c r="L48" s="275" t="s">
        <v>69</v>
      </c>
      <c r="M48" s="150"/>
      <c r="N48" s="542"/>
      <c r="O48" s="542"/>
      <c r="P48" s="542"/>
      <c r="Q48" s="542"/>
      <c r="R48" s="542"/>
    </row>
    <row r="49" spans="1:18" s="543" customFormat="1" ht="14.1" customHeight="1" x14ac:dyDescent="0.2">
      <c r="A49" s="613">
        <v>10</v>
      </c>
      <c r="B49" s="221">
        <v>10391</v>
      </c>
      <c r="C49" s="275" t="s">
        <v>69</v>
      </c>
      <c r="D49" s="239" t="s">
        <v>273</v>
      </c>
      <c r="E49" s="239" t="s">
        <v>283</v>
      </c>
      <c r="F49" s="221" t="s">
        <v>28</v>
      </c>
      <c r="G49" s="273">
        <v>2</v>
      </c>
      <c r="H49" s="237" t="s">
        <v>69</v>
      </c>
      <c r="I49" s="481" t="s">
        <v>249</v>
      </c>
      <c r="J49" s="225" t="s">
        <v>69</v>
      </c>
      <c r="K49" s="255" t="s">
        <v>351</v>
      </c>
      <c r="L49" s="275" t="s">
        <v>69</v>
      </c>
      <c r="M49" s="150"/>
      <c r="N49" s="542"/>
      <c r="O49" s="542"/>
      <c r="P49" s="542"/>
      <c r="Q49" s="542"/>
      <c r="R49" s="542"/>
    </row>
    <row r="50" spans="1:18" s="543" customFormat="1" ht="14.1" customHeight="1" x14ac:dyDescent="0.2">
      <c r="A50" s="613">
        <v>11</v>
      </c>
      <c r="B50" s="221">
        <v>10391</v>
      </c>
      <c r="C50" s="275" t="s">
        <v>69</v>
      </c>
      <c r="D50" s="239" t="s">
        <v>275</v>
      </c>
      <c r="E50" s="239" t="s">
        <v>283</v>
      </c>
      <c r="F50" s="221" t="s">
        <v>28</v>
      </c>
      <c r="G50" s="273">
        <v>2</v>
      </c>
      <c r="H50" s="237" t="s">
        <v>69</v>
      </c>
      <c r="I50" s="481" t="s">
        <v>249</v>
      </c>
      <c r="J50" s="225" t="s">
        <v>69</v>
      </c>
      <c r="K50" s="255" t="s">
        <v>351</v>
      </c>
      <c r="L50" s="275" t="s">
        <v>69</v>
      </c>
      <c r="M50" s="150"/>
      <c r="N50" s="542"/>
      <c r="O50" s="542"/>
      <c r="P50" s="542"/>
      <c r="Q50" s="542"/>
      <c r="R50" s="542"/>
    </row>
    <row r="51" spans="1:18" ht="14.1" customHeight="1" x14ac:dyDescent="0.2">
      <c r="A51" s="613">
        <v>12</v>
      </c>
      <c r="B51" s="221">
        <v>10391</v>
      </c>
      <c r="C51" s="275" t="s">
        <v>69</v>
      </c>
      <c r="D51" s="239" t="s">
        <v>276</v>
      </c>
      <c r="E51" s="239" t="s">
        <v>283</v>
      </c>
      <c r="F51" s="221" t="s">
        <v>28</v>
      </c>
      <c r="G51" s="273">
        <v>2</v>
      </c>
      <c r="H51" s="237" t="s">
        <v>69</v>
      </c>
      <c r="I51" s="481" t="s">
        <v>249</v>
      </c>
      <c r="J51" s="225" t="s">
        <v>69</v>
      </c>
      <c r="K51" s="255" t="s">
        <v>351</v>
      </c>
      <c r="L51" s="275" t="s">
        <v>69</v>
      </c>
      <c r="M51" s="150"/>
    </row>
    <row r="52" spans="1:18" ht="14.1" customHeight="1" x14ac:dyDescent="0.2">
      <c r="A52" s="613">
        <v>13</v>
      </c>
      <c r="B52" s="221">
        <v>10391</v>
      </c>
      <c r="C52" s="275" t="s">
        <v>69</v>
      </c>
      <c r="D52" s="239" t="s">
        <v>277</v>
      </c>
      <c r="E52" s="239" t="s">
        <v>283</v>
      </c>
      <c r="F52" s="221" t="s">
        <v>28</v>
      </c>
      <c r="G52" s="273">
        <v>2</v>
      </c>
      <c r="H52" s="237" t="s">
        <v>69</v>
      </c>
      <c r="I52" s="481" t="s">
        <v>249</v>
      </c>
      <c r="J52" s="225" t="s">
        <v>69</v>
      </c>
      <c r="K52" s="255" t="s">
        <v>351</v>
      </c>
      <c r="L52" s="275" t="s">
        <v>69</v>
      </c>
      <c r="M52" s="150"/>
    </row>
    <row r="53" spans="1:18" s="543" customFormat="1" ht="14.1" customHeight="1" x14ac:dyDescent="0.2">
      <c r="A53" s="613">
        <v>14</v>
      </c>
      <c r="B53" s="221">
        <v>10391</v>
      </c>
      <c r="C53" s="275"/>
      <c r="D53" s="239" t="s">
        <v>350</v>
      </c>
      <c r="E53" s="239" t="s">
        <v>283</v>
      </c>
      <c r="F53" s="221" t="s">
        <v>28</v>
      </c>
      <c r="G53" s="273">
        <v>2</v>
      </c>
      <c r="H53" s="237" t="s">
        <v>69</v>
      </c>
      <c r="I53" s="481" t="s">
        <v>249</v>
      </c>
      <c r="J53" s="225" t="s">
        <v>69</v>
      </c>
      <c r="K53" s="255" t="s">
        <v>351</v>
      </c>
      <c r="L53" s="275"/>
      <c r="M53" s="150"/>
      <c r="N53" s="542"/>
      <c r="O53" s="542"/>
      <c r="P53" s="542"/>
      <c r="Q53" s="542"/>
      <c r="R53" s="542"/>
    </row>
    <row r="54" spans="1:18" ht="14.1" customHeight="1" x14ac:dyDescent="0.2">
      <c r="A54" s="613">
        <v>15</v>
      </c>
      <c r="B54" s="221">
        <v>10391</v>
      </c>
      <c r="C54" s="275" t="s">
        <v>69</v>
      </c>
      <c r="D54" s="239" t="s">
        <v>278</v>
      </c>
      <c r="E54" s="239" t="s">
        <v>283</v>
      </c>
      <c r="F54" s="221" t="s">
        <v>28</v>
      </c>
      <c r="G54" s="273">
        <v>2</v>
      </c>
      <c r="H54" s="237" t="s">
        <v>69</v>
      </c>
      <c r="I54" s="481" t="s">
        <v>249</v>
      </c>
      <c r="J54" s="225" t="s">
        <v>69</v>
      </c>
      <c r="K54" s="255" t="s">
        <v>351</v>
      </c>
      <c r="L54" s="275" t="s">
        <v>69</v>
      </c>
      <c r="M54" s="150"/>
    </row>
    <row r="55" spans="1:18" ht="14.1" customHeight="1" x14ac:dyDescent="0.2">
      <c r="A55" s="613">
        <v>16</v>
      </c>
      <c r="B55" s="221">
        <v>10391</v>
      </c>
      <c r="C55" s="275" t="s">
        <v>69</v>
      </c>
      <c r="D55" s="239" t="s">
        <v>279</v>
      </c>
      <c r="E55" s="239" t="s">
        <v>283</v>
      </c>
      <c r="F55" s="221" t="s">
        <v>28</v>
      </c>
      <c r="G55" s="273">
        <v>2</v>
      </c>
      <c r="H55" s="237" t="s">
        <v>69</v>
      </c>
      <c r="I55" s="481" t="s">
        <v>249</v>
      </c>
      <c r="J55" s="225" t="s">
        <v>69</v>
      </c>
      <c r="K55" s="255" t="s">
        <v>351</v>
      </c>
      <c r="L55" s="275" t="s">
        <v>69</v>
      </c>
      <c r="M55" s="150"/>
    </row>
    <row r="56" spans="1:18" s="543" customFormat="1" ht="14.1" customHeight="1" x14ac:dyDescent="0.2">
      <c r="A56" s="613">
        <v>17</v>
      </c>
      <c r="B56" s="221">
        <v>10391</v>
      </c>
      <c r="C56" s="275" t="s">
        <v>69</v>
      </c>
      <c r="D56" s="239" t="s">
        <v>280</v>
      </c>
      <c r="E56" s="239" t="s">
        <v>283</v>
      </c>
      <c r="F56" s="221" t="s">
        <v>28</v>
      </c>
      <c r="G56" s="273">
        <v>2</v>
      </c>
      <c r="H56" s="237" t="s">
        <v>69</v>
      </c>
      <c r="I56" s="481" t="s">
        <v>249</v>
      </c>
      <c r="J56" s="225" t="s">
        <v>69</v>
      </c>
      <c r="K56" s="255" t="s">
        <v>351</v>
      </c>
      <c r="L56" s="275" t="s">
        <v>69</v>
      </c>
      <c r="M56" s="150"/>
      <c r="N56" s="542"/>
      <c r="O56" s="542"/>
      <c r="P56" s="542"/>
      <c r="Q56" s="542"/>
      <c r="R56" s="542"/>
    </row>
    <row r="57" spans="1:18" s="543" customFormat="1" ht="14.1" customHeight="1" x14ac:dyDescent="0.2">
      <c r="A57" s="613">
        <v>18</v>
      </c>
      <c r="B57" s="221">
        <v>10391</v>
      </c>
      <c r="C57" s="275" t="s">
        <v>69</v>
      </c>
      <c r="D57" s="239" t="s">
        <v>336</v>
      </c>
      <c r="E57" s="239" t="s">
        <v>283</v>
      </c>
      <c r="F57" s="221" t="s">
        <v>28</v>
      </c>
      <c r="G57" s="273">
        <v>2</v>
      </c>
      <c r="H57" s="237" t="s">
        <v>69</v>
      </c>
      <c r="I57" s="481" t="s">
        <v>249</v>
      </c>
      <c r="J57" s="225" t="s">
        <v>69</v>
      </c>
      <c r="K57" s="255" t="s">
        <v>351</v>
      </c>
      <c r="L57" s="275" t="s">
        <v>69</v>
      </c>
      <c r="M57" s="150"/>
      <c r="N57" s="542"/>
      <c r="O57" s="542"/>
      <c r="P57" s="542"/>
      <c r="Q57" s="542"/>
      <c r="R57" s="542"/>
    </row>
    <row r="58" spans="1:18" s="543" customFormat="1" ht="14.1" customHeight="1" x14ac:dyDescent="0.2">
      <c r="A58" s="613">
        <v>19</v>
      </c>
      <c r="B58" s="221">
        <v>10391</v>
      </c>
      <c r="C58" s="275" t="s">
        <v>69</v>
      </c>
      <c r="D58" s="239" t="s">
        <v>337</v>
      </c>
      <c r="E58" s="239" t="s">
        <v>338</v>
      </c>
      <c r="F58" s="221" t="s">
        <v>28</v>
      </c>
      <c r="G58" s="273">
        <v>2</v>
      </c>
      <c r="H58" s="237" t="s">
        <v>69</v>
      </c>
      <c r="I58" s="481" t="s">
        <v>249</v>
      </c>
      <c r="J58" s="225" t="s">
        <v>69</v>
      </c>
      <c r="K58" s="255" t="s">
        <v>351</v>
      </c>
      <c r="L58" s="275" t="s">
        <v>69</v>
      </c>
      <c r="M58" s="150"/>
      <c r="N58" s="542"/>
      <c r="O58" s="542"/>
      <c r="P58" s="542"/>
      <c r="Q58" s="542"/>
      <c r="R58" s="542"/>
    </row>
    <row r="59" spans="1:18" ht="14.1" customHeight="1" x14ac:dyDescent="0.2">
      <c r="A59" s="613">
        <v>20</v>
      </c>
      <c r="B59" s="221">
        <v>10391</v>
      </c>
      <c r="C59" s="275" t="s">
        <v>69</v>
      </c>
      <c r="D59" s="239" t="s">
        <v>339</v>
      </c>
      <c r="E59" s="239" t="s">
        <v>338</v>
      </c>
      <c r="F59" s="221" t="s">
        <v>28</v>
      </c>
      <c r="G59" s="273">
        <v>2</v>
      </c>
      <c r="H59" s="237" t="s">
        <v>69</v>
      </c>
      <c r="I59" s="481" t="s">
        <v>249</v>
      </c>
      <c r="J59" s="225" t="s">
        <v>69</v>
      </c>
      <c r="K59" s="255" t="s">
        <v>351</v>
      </c>
      <c r="L59" s="275" t="s">
        <v>69</v>
      </c>
      <c r="M59" s="150"/>
    </row>
    <row r="60" spans="1:18" ht="14.1" customHeight="1" x14ac:dyDescent="0.2">
      <c r="A60" s="613">
        <v>21</v>
      </c>
      <c r="B60" s="221">
        <v>10391</v>
      </c>
      <c r="C60" s="275" t="s">
        <v>69</v>
      </c>
      <c r="D60" s="239" t="s">
        <v>340</v>
      </c>
      <c r="E60" s="239" t="s">
        <v>338</v>
      </c>
      <c r="F60" s="221" t="s">
        <v>28</v>
      </c>
      <c r="G60" s="273">
        <v>2</v>
      </c>
      <c r="H60" s="237" t="s">
        <v>69</v>
      </c>
      <c r="I60" s="481" t="s">
        <v>249</v>
      </c>
      <c r="J60" s="225" t="s">
        <v>69</v>
      </c>
      <c r="K60" s="255" t="s">
        <v>351</v>
      </c>
      <c r="L60" s="275" t="s">
        <v>69</v>
      </c>
      <c r="M60" s="150"/>
    </row>
    <row r="61" spans="1:18" s="543" customFormat="1" ht="14.1" customHeight="1" x14ac:dyDescent="0.2">
      <c r="A61" s="613">
        <v>22</v>
      </c>
      <c r="B61" s="221">
        <v>10391</v>
      </c>
      <c r="C61" s="275" t="s">
        <v>69</v>
      </c>
      <c r="D61" s="239" t="s">
        <v>341</v>
      </c>
      <c r="E61" s="239" t="s">
        <v>338</v>
      </c>
      <c r="F61" s="221" t="s">
        <v>28</v>
      </c>
      <c r="G61" s="273">
        <v>2</v>
      </c>
      <c r="H61" s="237" t="s">
        <v>69</v>
      </c>
      <c r="I61" s="481" t="s">
        <v>249</v>
      </c>
      <c r="J61" s="225" t="s">
        <v>69</v>
      </c>
      <c r="K61" s="255" t="s">
        <v>351</v>
      </c>
      <c r="L61" s="275" t="s">
        <v>69</v>
      </c>
      <c r="M61" s="150"/>
      <c r="N61" s="542"/>
      <c r="O61" s="542"/>
      <c r="P61" s="542"/>
      <c r="Q61" s="542"/>
      <c r="R61" s="542"/>
    </row>
    <row r="62" spans="1:18" s="543" customFormat="1" ht="14.1" customHeight="1" x14ac:dyDescent="0.2">
      <c r="A62" s="613">
        <v>23</v>
      </c>
      <c r="B62" s="221">
        <v>10391</v>
      </c>
      <c r="C62" s="275" t="s">
        <v>69</v>
      </c>
      <c r="D62" s="239" t="s">
        <v>342</v>
      </c>
      <c r="E62" s="239" t="s">
        <v>338</v>
      </c>
      <c r="F62" s="221" t="s">
        <v>28</v>
      </c>
      <c r="G62" s="273">
        <v>2</v>
      </c>
      <c r="H62" s="237" t="s">
        <v>69</v>
      </c>
      <c r="I62" s="481" t="s">
        <v>249</v>
      </c>
      <c r="J62" s="225" t="s">
        <v>69</v>
      </c>
      <c r="K62" s="255" t="s">
        <v>351</v>
      </c>
      <c r="L62" s="275" t="s">
        <v>69</v>
      </c>
      <c r="M62" s="150"/>
      <c r="N62" s="542"/>
      <c r="O62" s="542"/>
      <c r="P62" s="542"/>
      <c r="Q62" s="542"/>
      <c r="R62" s="542"/>
    </row>
    <row r="63" spans="1:18" s="543" customFormat="1" ht="14.1" customHeight="1" x14ac:dyDescent="0.2">
      <c r="A63" s="613">
        <v>24</v>
      </c>
      <c r="B63" s="221">
        <v>10391</v>
      </c>
      <c r="C63" s="275" t="s">
        <v>69</v>
      </c>
      <c r="D63" s="239" t="s">
        <v>343</v>
      </c>
      <c r="E63" s="239" t="s">
        <v>348</v>
      </c>
      <c r="F63" s="221" t="s">
        <v>28</v>
      </c>
      <c r="G63" s="273">
        <v>2</v>
      </c>
      <c r="H63" s="237" t="s">
        <v>69</v>
      </c>
      <c r="I63" s="481" t="s">
        <v>249</v>
      </c>
      <c r="J63" s="225" t="s">
        <v>69</v>
      </c>
      <c r="K63" s="255" t="s">
        <v>351</v>
      </c>
      <c r="L63" s="275" t="s">
        <v>69</v>
      </c>
      <c r="M63" s="150"/>
      <c r="N63" s="542"/>
      <c r="O63" s="542"/>
      <c r="P63" s="542"/>
      <c r="Q63" s="542"/>
      <c r="R63" s="542"/>
    </row>
    <row r="64" spans="1:18" ht="14.1" customHeight="1" x14ac:dyDescent="0.2">
      <c r="A64" s="613">
        <v>25</v>
      </c>
      <c r="B64" s="221">
        <v>10391</v>
      </c>
      <c r="C64" s="275" t="s">
        <v>69</v>
      </c>
      <c r="D64" s="195" t="s">
        <v>344</v>
      </c>
      <c r="E64" s="239" t="s">
        <v>348</v>
      </c>
      <c r="F64" s="221" t="s">
        <v>28</v>
      </c>
      <c r="G64" s="273">
        <v>2</v>
      </c>
      <c r="H64" s="237" t="s">
        <v>69</v>
      </c>
      <c r="I64" s="481" t="s">
        <v>249</v>
      </c>
      <c r="J64" s="225" t="s">
        <v>69</v>
      </c>
      <c r="K64" s="255" t="s">
        <v>351</v>
      </c>
      <c r="L64" s="275" t="s">
        <v>69</v>
      </c>
      <c r="M64" s="150"/>
    </row>
    <row r="65" spans="1:18" ht="14.1" customHeight="1" x14ac:dyDescent="0.2">
      <c r="A65" s="670">
        <v>26</v>
      </c>
      <c r="B65" s="247">
        <v>10391</v>
      </c>
      <c r="C65" s="287" t="s">
        <v>69</v>
      </c>
      <c r="D65" s="288" t="s">
        <v>345</v>
      </c>
      <c r="E65" s="289" t="s">
        <v>348</v>
      </c>
      <c r="F65" s="247" t="s">
        <v>28</v>
      </c>
      <c r="G65" s="295">
        <v>2</v>
      </c>
      <c r="H65" s="357" t="s">
        <v>69</v>
      </c>
      <c r="I65" s="484" t="s">
        <v>249</v>
      </c>
      <c r="J65" s="225" t="s">
        <v>69</v>
      </c>
      <c r="K65" s="291" t="s">
        <v>351</v>
      </c>
      <c r="L65" s="287" t="s">
        <v>69</v>
      </c>
      <c r="M65" s="546"/>
    </row>
    <row r="66" spans="1:18" s="543" customFormat="1" ht="14.1" customHeight="1" x14ac:dyDescent="0.2">
      <c r="A66" s="613">
        <v>27</v>
      </c>
      <c r="B66" s="221">
        <v>10391</v>
      </c>
      <c r="C66" s="275" t="s">
        <v>69</v>
      </c>
      <c r="D66" s="195" t="s">
        <v>346</v>
      </c>
      <c r="E66" s="195" t="s">
        <v>349</v>
      </c>
      <c r="F66" s="221" t="s">
        <v>28</v>
      </c>
      <c r="G66" s="273">
        <v>2</v>
      </c>
      <c r="H66" s="237" t="s">
        <v>69</v>
      </c>
      <c r="I66" s="481" t="s">
        <v>249</v>
      </c>
      <c r="J66" s="225" t="s">
        <v>69</v>
      </c>
      <c r="K66" s="255" t="s">
        <v>351</v>
      </c>
      <c r="L66" s="275" t="s">
        <v>69</v>
      </c>
      <c r="M66" s="150"/>
      <c r="N66" s="542"/>
      <c r="O66" s="542"/>
      <c r="P66" s="542"/>
      <c r="Q66" s="542"/>
      <c r="R66" s="542"/>
    </row>
    <row r="67" spans="1:18" s="543" customFormat="1" ht="14.1" customHeight="1" x14ac:dyDescent="0.2">
      <c r="A67" s="613">
        <v>28</v>
      </c>
      <c r="B67" s="221">
        <v>10391</v>
      </c>
      <c r="C67" s="275" t="s">
        <v>69</v>
      </c>
      <c r="D67" s="195" t="s">
        <v>347</v>
      </c>
      <c r="E67" s="195" t="s">
        <v>349</v>
      </c>
      <c r="F67" s="221" t="s">
        <v>28</v>
      </c>
      <c r="G67" s="273">
        <v>2</v>
      </c>
      <c r="H67" s="237" t="s">
        <v>69</v>
      </c>
      <c r="I67" s="481" t="s">
        <v>249</v>
      </c>
      <c r="J67" s="225" t="s">
        <v>69</v>
      </c>
      <c r="K67" s="255" t="s">
        <v>351</v>
      </c>
      <c r="L67" s="275" t="s">
        <v>69</v>
      </c>
      <c r="M67" s="150"/>
      <c r="N67" s="542"/>
      <c r="O67" s="542"/>
      <c r="P67" s="542"/>
      <c r="Q67" s="542"/>
      <c r="R67" s="542"/>
    </row>
    <row r="68" spans="1:18" s="548" customFormat="1" ht="14.1" customHeight="1" x14ac:dyDescent="0.2">
      <c r="A68" s="609">
        <v>29</v>
      </c>
      <c r="B68" s="221">
        <v>10391</v>
      </c>
      <c r="C68" s="275" t="s">
        <v>69</v>
      </c>
      <c r="D68" s="488" t="s">
        <v>478</v>
      </c>
      <c r="E68" s="488" t="s">
        <v>473</v>
      </c>
      <c r="F68" s="221" t="s">
        <v>28</v>
      </c>
      <c r="G68" s="273">
        <v>2</v>
      </c>
      <c r="H68" s="237" t="s">
        <v>69</v>
      </c>
      <c r="I68" s="489" t="s">
        <v>249</v>
      </c>
      <c r="J68" s="225" t="s">
        <v>69</v>
      </c>
      <c r="K68" s="255" t="s">
        <v>351</v>
      </c>
      <c r="L68" s="275" t="s">
        <v>69</v>
      </c>
      <c r="M68" s="221"/>
      <c r="N68" s="547"/>
      <c r="O68" s="547"/>
      <c r="P68" s="547"/>
      <c r="Q68" s="547"/>
      <c r="R68" s="547"/>
    </row>
    <row r="69" spans="1:18" s="117" customFormat="1" ht="14.1" customHeight="1" x14ac:dyDescent="0.2">
      <c r="A69" s="670">
        <v>30</v>
      </c>
      <c r="B69" s="221">
        <v>10391</v>
      </c>
      <c r="C69" s="275" t="s">
        <v>69</v>
      </c>
      <c r="D69" s="490" t="s">
        <v>479</v>
      </c>
      <c r="E69" s="490" t="s">
        <v>473</v>
      </c>
      <c r="F69" s="221" t="s">
        <v>28</v>
      </c>
      <c r="G69" s="273">
        <v>2</v>
      </c>
      <c r="H69" s="237" t="s">
        <v>69</v>
      </c>
      <c r="I69" s="487" t="s">
        <v>249</v>
      </c>
      <c r="J69" s="225" t="s">
        <v>69</v>
      </c>
      <c r="K69" s="255" t="s">
        <v>351</v>
      </c>
      <c r="L69" s="275" t="s">
        <v>69</v>
      </c>
      <c r="M69" s="247"/>
      <c r="N69" s="547"/>
      <c r="O69" s="547"/>
      <c r="P69" s="547"/>
      <c r="Q69" s="547"/>
      <c r="R69" s="547"/>
    </row>
    <row r="70" spans="1:18" s="117" customFormat="1" ht="14.1" customHeight="1" x14ac:dyDescent="0.2">
      <c r="A70" s="613">
        <v>31</v>
      </c>
      <c r="B70" s="221">
        <v>10391</v>
      </c>
      <c r="C70" s="275" t="s">
        <v>69</v>
      </c>
      <c r="D70" s="490" t="s">
        <v>480</v>
      </c>
      <c r="E70" s="490" t="s">
        <v>474</v>
      </c>
      <c r="F70" s="221" t="s">
        <v>28</v>
      </c>
      <c r="G70" s="273">
        <v>2</v>
      </c>
      <c r="H70" s="237" t="s">
        <v>69</v>
      </c>
      <c r="I70" s="490" t="s">
        <v>249</v>
      </c>
      <c r="J70" s="225" t="s">
        <v>69</v>
      </c>
      <c r="K70" s="255" t="s">
        <v>351</v>
      </c>
      <c r="L70" s="275" t="s">
        <v>69</v>
      </c>
      <c r="M70" s="221"/>
      <c r="N70" s="547"/>
      <c r="O70" s="547"/>
      <c r="P70" s="547"/>
      <c r="Q70" s="547"/>
      <c r="R70" s="547"/>
    </row>
    <row r="71" spans="1:18" s="117" customFormat="1" ht="14.1" customHeight="1" x14ac:dyDescent="0.2">
      <c r="A71" s="670">
        <v>32</v>
      </c>
      <c r="B71" s="221">
        <v>10391</v>
      </c>
      <c r="C71" s="275" t="s">
        <v>69</v>
      </c>
      <c r="D71" s="490" t="s">
        <v>481</v>
      </c>
      <c r="E71" s="490" t="s">
        <v>475</v>
      </c>
      <c r="F71" s="221" t="s">
        <v>28</v>
      </c>
      <c r="G71" s="273">
        <v>2</v>
      </c>
      <c r="H71" s="237" t="s">
        <v>69</v>
      </c>
      <c r="I71" s="490" t="s">
        <v>249</v>
      </c>
      <c r="J71" s="225" t="s">
        <v>69</v>
      </c>
      <c r="K71" s="255" t="s">
        <v>351</v>
      </c>
      <c r="L71" s="275" t="s">
        <v>69</v>
      </c>
      <c r="M71" s="221"/>
      <c r="N71" s="547"/>
      <c r="O71" s="547"/>
      <c r="P71" s="547"/>
      <c r="Q71" s="547"/>
      <c r="R71" s="547"/>
    </row>
    <row r="72" spans="1:18" s="117" customFormat="1" ht="14.1" customHeight="1" x14ac:dyDescent="0.2">
      <c r="A72" s="613">
        <v>33</v>
      </c>
      <c r="B72" s="221">
        <v>10391</v>
      </c>
      <c r="C72" s="275" t="s">
        <v>69</v>
      </c>
      <c r="D72" s="490" t="s">
        <v>482</v>
      </c>
      <c r="E72" s="490" t="s">
        <v>476</v>
      </c>
      <c r="F72" s="221" t="s">
        <v>28</v>
      </c>
      <c r="G72" s="273">
        <v>2</v>
      </c>
      <c r="H72" s="237" t="s">
        <v>69</v>
      </c>
      <c r="I72" s="490" t="s">
        <v>249</v>
      </c>
      <c r="J72" s="225" t="s">
        <v>69</v>
      </c>
      <c r="K72" s="255" t="s">
        <v>351</v>
      </c>
      <c r="L72" s="275" t="s">
        <v>69</v>
      </c>
      <c r="M72" s="221"/>
      <c r="N72" s="547"/>
      <c r="O72" s="547"/>
      <c r="P72" s="547"/>
      <c r="Q72" s="547"/>
      <c r="R72" s="547"/>
    </row>
    <row r="73" spans="1:18" s="117" customFormat="1" ht="14.1" customHeight="1" x14ac:dyDescent="0.2">
      <c r="A73" s="670">
        <v>34</v>
      </c>
      <c r="B73" s="221">
        <v>10391</v>
      </c>
      <c r="C73" s="275" t="s">
        <v>69</v>
      </c>
      <c r="D73" s="490" t="s">
        <v>483</v>
      </c>
      <c r="E73" s="490" t="s">
        <v>476</v>
      </c>
      <c r="F73" s="221" t="s">
        <v>28</v>
      </c>
      <c r="G73" s="273">
        <v>2</v>
      </c>
      <c r="H73" s="237" t="s">
        <v>69</v>
      </c>
      <c r="I73" s="490" t="s">
        <v>249</v>
      </c>
      <c r="J73" s="225" t="s">
        <v>69</v>
      </c>
      <c r="K73" s="255" t="s">
        <v>351</v>
      </c>
      <c r="L73" s="275" t="s">
        <v>69</v>
      </c>
      <c r="M73" s="221"/>
      <c r="N73" s="547"/>
      <c r="O73" s="547"/>
      <c r="P73" s="547"/>
      <c r="Q73" s="547"/>
      <c r="R73" s="547"/>
    </row>
    <row r="74" spans="1:18" s="117" customFormat="1" ht="14.1" customHeight="1" x14ac:dyDescent="0.2">
      <c r="A74" s="613">
        <v>35</v>
      </c>
      <c r="B74" s="221">
        <v>10391</v>
      </c>
      <c r="C74" s="275" t="s">
        <v>69</v>
      </c>
      <c r="D74" s="490" t="s">
        <v>484</v>
      </c>
      <c r="E74" s="490" t="s">
        <v>476</v>
      </c>
      <c r="F74" s="221" t="s">
        <v>28</v>
      </c>
      <c r="G74" s="273">
        <v>2</v>
      </c>
      <c r="H74" s="237" t="s">
        <v>69</v>
      </c>
      <c r="I74" s="490" t="s">
        <v>249</v>
      </c>
      <c r="J74" s="225" t="s">
        <v>69</v>
      </c>
      <c r="K74" s="255" t="s">
        <v>351</v>
      </c>
      <c r="L74" s="275" t="s">
        <v>69</v>
      </c>
      <c r="M74" s="221"/>
      <c r="N74" s="547"/>
      <c r="O74" s="547"/>
      <c r="P74" s="547"/>
      <c r="Q74" s="547"/>
      <c r="R74" s="547"/>
    </row>
    <row r="75" spans="1:18" s="117" customFormat="1" ht="14.1" customHeight="1" x14ac:dyDescent="0.2">
      <c r="A75" s="670">
        <v>36</v>
      </c>
      <c r="B75" s="221">
        <v>10391</v>
      </c>
      <c r="C75" s="275" t="s">
        <v>69</v>
      </c>
      <c r="D75" s="490" t="s">
        <v>485</v>
      </c>
      <c r="E75" s="490" t="s">
        <v>476</v>
      </c>
      <c r="F75" s="221" t="s">
        <v>28</v>
      </c>
      <c r="G75" s="273">
        <v>2</v>
      </c>
      <c r="H75" s="237" t="s">
        <v>69</v>
      </c>
      <c r="I75" s="490" t="s">
        <v>249</v>
      </c>
      <c r="J75" s="225" t="s">
        <v>69</v>
      </c>
      <c r="K75" s="255" t="s">
        <v>351</v>
      </c>
      <c r="L75" s="275" t="s">
        <v>69</v>
      </c>
      <c r="M75" s="221"/>
      <c r="N75" s="547"/>
      <c r="O75" s="547"/>
      <c r="P75" s="547"/>
      <c r="Q75" s="547"/>
      <c r="R75" s="547"/>
    </row>
    <row r="76" spans="1:18" s="117" customFormat="1" ht="14.1" customHeight="1" x14ac:dyDescent="0.2">
      <c r="A76" s="613">
        <v>37</v>
      </c>
      <c r="B76" s="221">
        <v>10391</v>
      </c>
      <c r="C76" s="275" t="s">
        <v>69</v>
      </c>
      <c r="D76" s="491" t="s">
        <v>486</v>
      </c>
      <c r="E76" s="195" t="s">
        <v>477</v>
      </c>
      <c r="F76" s="221" t="s">
        <v>28</v>
      </c>
      <c r="G76" s="273">
        <v>3</v>
      </c>
      <c r="H76" s="237" t="s">
        <v>69</v>
      </c>
      <c r="I76" s="487" t="s">
        <v>249</v>
      </c>
      <c r="J76" s="229"/>
      <c r="K76" s="255"/>
      <c r="L76" s="275"/>
      <c r="M76" s="221"/>
      <c r="N76" s="547"/>
      <c r="O76" s="547"/>
      <c r="P76" s="547"/>
      <c r="Q76" s="547"/>
      <c r="R76" s="547"/>
    </row>
    <row r="77" spans="1:18" s="117" customFormat="1" ht="14.1" customHeight="1" x14ac:dyDescent="0.2">
      <c r="A77" s="613"/>
      <c r="B77" s="221"/>
      <c r="C77" s="275"/>
      <c r="D77" s="491"/>
      <c r="E77" s="195"/>
      <c r="F77" s="221"/>
      <c r="G77" s="273"/>
      <c r="H77" s="237"/>
      <c r="I77" s="487"/>
      <c r="J77" s="229"/>
      <c r="K77" s="255"/>
      <c r="L77" s="275"/>
      <c r="M77" s="221"/>
      <c r="N77" s="547"/>
      <c r="O77" s="547"/>
      <c r="P77" s="547"/>
      <c r="Q77" s="547"/>
      <c r="R77" s="547"/>
    </row>
    <row r="78" spans="1:18" ht="14.1" customHeight="1" x14ac:dyDescent="0.2">
      <c r="A78" s="610"/>
      <c r="B78" s="530">
        <v>10392</v>
      </c>
      <c r="C78" s="151" t="s">
        <v>1050</v>
      </c>
      <c r="D78" s="531"/>
      <c r="E78" s="531"/>
      <c r="F78" s="530"/>
      <c r="G78" s="559">
        <f>SUM(G79:G93)</f>
        <v>41</v>
      </c>
      <c r="H78" s="559">
        <f>SUM(H79:H93)</f>
        <v>0</v>
      </c>
      <c r="I78" s="522"/>
      <c r="J78" s="549" t="str">
        <f>+J79</f>
        <v>-</v>
      </c>
      <c r="K78" s="550" t="str">
        <f>+K79</f>
        <v>-</v>
      </c>
      <c r="L78" s="545"/>
      <c r="M78" s="184"/>
    </row>
    <row r="79" spans="1:18" ht="14.1" customHeight="1" x14ac:dyDescent="0.2">
      <c r="A79" s="613">
        <v>1</v>
      </c>
      <c r="B79" s="221">
        <v>10392</v>
      </c>
      <c r="C79" s="258" t="s">
        <v>69</v>
      </c>
      <c r="D79" s="195" t="s">
        <v>258</v>
      </c>
      <c r="E79" s="195" t="s">
        <v>268</v>
      </c>
      <c r="F79" s="221" t="s">
        <v>28</v>
      </c>
      <c r="G79" s="255">
        <v>4</v>
      </c>
      <c r="H79" s="225" t="s">
        <v>69</v>
      </c>
      <c r="I79" s="224" t="s">
        <v>269</v>
      </c>
      <c r="J79" s="225" t="s">
        <v>69</v>
      </c>
      <c r="K79" s="258" t="s">
        <v>69</v>
      </c>
      <c r="L79" s="258" t="s">
        <v>69</v>
      </c>
      <c r="M79" s="78"/>
    </row>
    <row r="80" spans="1:18" ht="12.75" x14ac:dyDescent="0.2">
      <c r="A80" s="613">
        <v>2</v>
      </c>
      <c r="B80" s="221">
        <v>10392</v>
      </c>
      <c r="C80" s="258" t="s">
        <v>69</v>
      </c>
      <c r="D80" s="195" t="s">
        <v>259</v>
      </c>
      <c r="E80" s="195" t="s">
        <v>268</v>
      </c>
      <c r="F80" s="221" t="s">
        <v>28</v>
      </c>
      <c r="G80" s="255">
        <v>2</v>
      </c>
      <c r="H80" s="225" t="s">
        <v>69</v>
      </c>
      <c r="I80" s="224" t="s">
        <v>269</v>
      </c>
      <c r="J80" s="225" t="s">
        <v>69</v>
      </c>
      <c r="K80" s="258" t="s">
        <v>69</v>
      </c>
      <c r="L80" s="258" t="s">
        <v>69</v>
      </c>
      <c r="M80" s="78"/>
    </row>
    <row r="81" spans="1:18" ht="12.75" x14ac:dyDescent="0.2">
      <c r="A81" s="613">
        <v>3</v>
      </c>
      <c r="B81" s="221">
        <v>10392</v>
      </c>
      <c r="C81" s="258" t="s">
        <v>69</v>
      </c>
      <c r="D81" s="195" t="s">
        <v>260</v>
      </c>
      <c r="E81" s="195" t="s">
        <v>253</v>
      </c>
      <c r="F81" s="221" t="s">
        <v>28</v>
      </c>
      <c r="G81" s="255">
        <v>4</v>
      </c>
      <c r="H81" s="225" t="s">
        <v>69</v>
      </c>
      <c r="I81" s="224" t="s">
        <v>269</v>
      </c>
      <c r="J81" s="225" t="s">
        <v>69</v>
      </c>
      <c r="K81" s="258" t="s">
        <v>69</v>
      </c>
      <c r="L81" s="258" t="s">
        <v>69</v>
      </c>
      <c r="M81" s="78"/>
    </row>
    <row r="82" spans="1:18" ht="12.75" x14ac:dyDescent="0.2">
      <c r="A82" s="613">
        <v>4</v>
      </c>
      <c r="B82" s="221">
        <v>10392</v>
      </c>
      <c r="C82" s="258" t="s">
        <v>69</v>
      </c>
      <c r="D82" s="195" t="s">
        <v>261</v>
      </c>
      <c r="E82" s="195" t="s">
        <v>267</v>
      </c>
      <c r="F82" s="221" t="s">
        <v>28</v>
      </c>
      <c r="G82" s="255">
        <v>2</v>
      </c>
      <c r="H82" s="225" t="s">
        <v>69</v>
      </c>
      <c r="I82" s="224" t="s">
        <v>269</v>
      </c>
      <c r="J82" s="225" t="s">
        <v>69</v>
      </c>
      <c r="K82" s="258" t="s">
        <v>69</v>
      </c>
      <c r="L82" s="258" t="s">
        <v>69</v>
      </c>
      <c r="M82" s="78"/>
    </row>
    <row r="83" spans="1:18" ht="12.75" x14ac:dyDescent="0.2">
      <c r="A83" s="613">
        <v>5</v>
      </c>
      <c r="B83" s="221">
        <v>10392</v>
      </c>
      <c r="C83" s="258" t="s">
        <v>69</v>
      </c>
      <c r="D83" s="195" t="s">
        <v>262</v>
      </c>
      <c r="E83" s="195" t="s">
        <v>267</v>
      </c>
      <c r="F83" s="221" t="s">
        <v>28</v>
      </c>
      <c r="G83" s="255">
        <v>3</v>
      </c>
      <c r="H83" s="225" t="s">
        <v>69</v>
      </c>
      <c r="I83" s="224" t="s">
        <v>269</v>
      </c>
      <c r="J83" s="225" t="s">
        <v>69</v>
      </c>
      <c r="K83" s="258" t="s">
        <v>69</v>
      </c>
      <c r="L83" s="258" t="s">
        <v>69</v>
      </c>
      <c r="M83" s="78"/>
    </row>
    <row r="84" spans="1:18" ht="12.75" x14ac:dyDescent="0.2">
      <c r="A84" s="613">
        <v>6</v>
      </c>
      <c r="B84" s="221">
        <v>10392</v>
      </c>
      <c r="C84" s="258" t="s">
        <v>69</v>
      </c>
      <c r="D84" s="195" t="s">
        <v>263</v>
      </c>
      <c r="E84" s="195" t="s">
        <v>266</v>
      </c>
      <c r="F84" s="221" t="s">
        <v>28</v>
      </c>
      <c r="G84" s="255">
        <v>4</v>
      </c>
      <c r="H84" s="225" t="s">
        <v>69</v>
      </c>
      <c r="I84" s="224" t="s">
        <v>269</v>
      </c>
      <c r="J84" s="225" t="s">
        <v>69</v>
      </c>
      <c r="K84" s="258" t="s">
        <v>69</v>
      </c>
      <c r="L84" s="258" t="s">
        <v>69</v>
      </c>
      <c r="M84" s="78"/>
    </row>
    <row r="85" spans="1:18" ht="12.75" x14ac:dyDescent="0.2">
      <c r="A85" s="613">
        <v>7</v>
      </c>
      <c r="B85" s="221">
        <v>10392</v>
      </c>
      <c r="C85" s="258" t="s">
        <v>69</v>
      </c>
      <c r="D85" s="195" t="s">
        <v>264</v>
      </c>
      <c r="E85" s="195" t="s">
        <v>265</v>
      </c>
      <c r="F85" s="221" t="s">
        <v>28</v>
      </c>
      <c r="G85" s="255">
        <v>3</v>
      </c>
      <c r="H85" s="225" t="s">
        <v>69</v>
      </c>
      <c r="I85" s="224" t="s">
        <v>269</v>
      </c>
      <c r="J85" s="225" t="s">
        <v>69</v>
      </c>
      <c r="K85" s="258" t="s">
        <v>69</v>
      </c>
      <c r="L85" s="258" t="s">
        <v>69</v>
      </c>
      <c r="M85" s="78"/>
    </row>
    <row r="86" spans="1:18" ht="12.75" x14ac:dyDescent="0.2">
      <c r="A86" s="613">
        <v>8</v>
      </c>
      <c r="B86" s="221">
        <v>10392</v>
      </c>
      <c r="C86" s="275" t="s">
        <v>69</v>
      </c>
      <c r="D86" s="239" t="s">
        <v>274</v>
      </c>
      <c r="E86" s="239" t="s">
        <v>283</v>
      </c>
      <c r="F86" s="221" t="s">
        <v>28</v>
      </c>
      <c r="G86" s="273">
        <v>2</v>
      </c>
      <c r="H86" s="237" t="s">
        <v>69</v>
      </c>
      <c r="I86" s="481" t="s">
        <v>269</v>
      </c>
      <c r="J86" s="229">
        <v>0</v>
      </c>
      <c r="K86" s="255" t="s">
        <v>351</v>
      </c>
      <c r="L86" s="275" t="s">
        <v>69</v>
      </c>
      <c r="M86" s="150"/>
    </row>
    <row r="87" spans="1:18" ht="12.75" x14ac:dyDescent="0.2">
      <c r="A87" s="613">
        <v>9</v>
      </c>
      <c r="B87" s="221">
        <v>10392</v>
      </c>
      <c r="C87" s="275" t="s">
        <v>69</v>
      </c>
      <c r="D87" s="239" t="s">
        <v>281</v>
      </c>
      <c r="E87" s="239" t="s">
        <v>283</v>
      </c>
      <c r="F87" s="221" t="s">
        <v>28</v>
      </c>
      <c r="G87" s="273">
        <v>2</v>
      </c>
      <c r="H87" s="237" t="s">
        <v>69</v>
      </c>
      <c r="I87" s="481" t="s">
        <v>269</v>
      </c>
      <c r="J87" s="229">
        <v>0</v>
      </c>
      <c r="K87" s="255" t="s">
        <v>351</v>
      </c>
      <c r="L87" s="275" t="s">
        <v>69</v>
      </c>
      <c r="M87" s="150"/>
    </row>
    <row r="88" spans="1:18" s="196" customFormat="1" ht="12.75" x14ac:dyDescent="0.2">
      <c r="A88" s="613">
        <v>10</v>
      </c>
      <c r="B88" s="221">
        <v>10392</v>
      </c>
      <c r="C88" s="275" t="s">
        <v>69</v>
      </c>
      <c r="D88" s="239" t="s">
        <v>282</v>
      </c>
      <c r="E88" s="239" t="s">
        <v>283</v>
      </c>
      <c r="F88" s="221" t="s">
        <v>28</v>
      </c>
      <c r="G88" s="273">
        <v>2</v>
      </c>
      <c r="H88" s="237" t="s">
        <v>69</v>
      </c>
      <c r="I88" s="481" t="s">
        <v>269</v>
      </c>
      <c r="J88" s="229">
        <v>0</v>
      </c>
      <c r="K88" s="255" t="s">
        <v>351</v>
      </c>
      <c r="L88" s="275" t="s">
        <v>69</v>
      </c>
      <c r="M88" s="221"/>
      <c r="N88" s="370"/>
      <c r="O88" s="370"/>
      <c r="P88" s="370"/>
      <c r="Q88" s="370"/>
      <c r="R88" s="370"/>
    </row>
    <row r="89" spans="1:18" s="196" customFormat="1" ht="12.75" x14ac:dyDescent="0.2">
      <c r="A89" s="609">
        <v>11</v>
      </c>
      <c r="B89" s="221">
        <v>10392</v>
      </c>
      <c r="C89" s="275" t="s">
        <v>69</v>
      </c>
      <c r="D89" s="496" t="s">
        <v>487</v>
      </c>
      <c r="E89" s="496" t="s">
        <v>474</v>
      </c>
      <c r="F89" s="221" t="s">
        <v>28</v>
      </c>
      <c r="G89" s="587">
        <v>3</v>
      </c>
      <c r="H89" s="237" t="s">
        <v>69</v>
      </c>
      <c r="I89" s="496" t="s">
        <v>269</v>
      </c>
      <c r="J89" s="654"/>
      <c r="K89" s="595"/>
      <c r="L89" s="492"/>
      <c r="M89" s="221"/>
      <c r="N89" s="370"/>
      <c r="O89" s="370"/>
      <c r="P89" s="370"/>
      <c r="Q89" s="370"/>
      <c r="R89" s="370"/>
    </row>
    <row r="90" spans="1:18" s="196" customFormat="1" ht="12.75" x14ac:dyDescent="0.2">
      <c r="A90" s="613">
        <v>12</v>
      </c>
      <c r="B90" s="221">
        <v>10392</v>
      </c>
      <c r="C90" s="275" t="s">
        <v>69</v>
      </c>
      <c r="D90" s="497" t="s">
        <v>488</v>
      </c>
      <c r="E90" s="497" t="s">
        <v>475</v>
      </c>
      <c r="F90" s="221" t="s">
        <v>28</v>
      </c>
      <c r="G90" s="500">
        <v>4</v>
      </c>
      <c r="H90" s="237" t="s">
        <v>69</v>
      </c>
      <c r="I90" s="497" t="s">
        <v>269</v>
      </c>
      <c r="J90" s="642"/>
      <c r="K90" s="552"/>
      <c r="L90" s="492"/>
      <c r="M90" s="221"/>
      <c r="N90" s="370"/>
      <c r="O90" s="370"/>
      <c r="P90" s="370"/>
      <c r="Q90" s="370"/>
      <c r="R90" s="370"/>
    </row>
    <row r="91" spans="1:18" s="196" customFormat="1" ht="12.75" x14ac:dyDescent="0.2">
      <c r="A91" s="613">
        <v>13</v>
      </c>
      <c r="B91" s="221">
        <v>10392</v>
      </c>
      <c r="C91" s="275" t="s">
        <v>69</v>
      </c>
      <c r="D91" s="497" t="s">
        <v>481</v>
      </c>
      <c r="E91" s="497" t="s">
        <v>475</v>
      </c>
      <c r="F91" s="221" t="s">
        <v>28</v>
      </c>
      <c r="G91" s="500">
        <v>2</v>
      </c>
      <c r="H91" s="237" t="s">
        <v>69</v>
      </c>
      <c r="I91" s="497" t="s">
        <v>269</v>
      </c>
      <c r="J91" s="642"/>
      <c r="K91" s="552"/>
      <c r="L91" s="492"/>
      <c r="M91" s="221"/>
      <c r="N91" s="370"/>
      <c r="O91" s="370"/>
      <c r="P91" s="370"/>
      <c r="Q91" s="370"/>
      <c r="R91" s="370"/>
    </row>
    <row r="92" spans="1:18" s="196" customFormat="1" ht="12.75" x14ac:dyDescent="0.2">
      <c r="A92" s="613">
        <v>14</v>
      </c>
      <c r="B92" s="221">
        <v>10392</v>
      </c>
      <c r="C92" s="275" t="s">
        <v>69</v>
      </c>
      <c r="D92" s="497" t="s">
        <v>490</v>
      </c>
      <c r="E92" s="497" t="s">
        <v>489</v>
      </c>
      <c r="F92" s="221" t="s">
        <v>28</v>
      </c>
      <c r="G92" s="500">
        <v>2</v>
      </c>
      <c r="H92" s="237" t="s">
        <v>69</v>
      </c>
      <c r="I92" s="497" t="s">
        <v>269</v>
      </c>
      <c r="J92" s="642"/>
      <c r="K92" s="552"/>
      <c r="L92" s="492"/>
      <c r="M92" s="221"/>
      <c r="N92" s="370"/>
      <c r="O92" s="370"/>
      <c r="P92" s="370"/>
      <c r="Q92" s="370"/>
      <c r="R92" s="370"/>
    </row>
    <row r="93" spans="1:18" s="196" customFormat="1" ht="12.75" x14ac:dyDescent="0.2">
      <c r="A93" s="613">
        <v>15</v>
      </c>
      <c r="B93" s="221">
        <v>10392</v>
      </c>
      <c r="C93" s="275" t="s">
        <v>69</v>
      </c>
      <c r="D93" s="497" t="s">
        <v>491</v>
      </c>
      <c r="E93" s="497" t="s">
        <v>489</v>
      </c>
      <c r="F93" s="221" t="s">
        <v>28</v>
      </c>
      <c r="G93" s="500">
        <v>2</v>
      </c>
      <c r="H93" s="237" t="s">
        <v>69</v>
      </c>
      <c r="I93" s="497" t="s">
        <v>269</v>
      </c>
      <c r="J93" s="642"/>
      <c r="K93" s="552"/>
      <c r="L93" s="492"/>
      <c r="M93" s="221"/>
      <c r="N93" s="370"/>
      <c r="O93" s="370"/>
      <c r="P93" s="370"/>
      <c r="Q93" s="370"/>
      <c r="R93" s="370"/>
    </row>
    <row r="94" spans="1:18" s="196" customFormat="1" ht="12.75" x14ac:dyDescent="0.2">
      <c r="A94" s="613"/>
      <c r="B94" s="221"/>
      <c r="C94" s="275"/>
      <c r="D94" s="497"/>
      <c r="E94" s="497"/>
      <c r="F94" s="221"/>
      <c r="G94" s="500"/>
      <c r="H94" s="237"/>
      <c r="I94" s="497"/>
      <c r="J94" s="642"/>
      <c r="K94" s="552"/>
      <c r="L94" s="492"/>
      <c r="M94" s="221"/>
      <c r="N94" s="370"/>
      <c r="O94" s="370"/>
      <c r="P94" s="370"/>
      <c r="Q94" s="370"/>
      <c r="R94" s="370"/>
    </row>
    <row r="95" spans="1:18" s="196" customFormat="1" ht="12.75" x14ac:dyDescent="0.2">
      <c r="A95" s="610"/>
      <c r="B95" s="530">
        <v>10421</v>
      </c>
      <c r="C95" s="521" t="s">
        <v>1051</v>
      </c>
      <c r="D95" s="151"/>
      <c r="E95" s="151"/>
      <c r="F95" s="530"/>
      <c r="G95" s="586">
        <f>SUM(G96:G118)</f>
        <v>66</v>
      </c>
      <c r="H95" s="540">
        <f>SUM(H96:H118)</f>
        <v>255640</v>
      </c>
      <c r="I95" s="523"/>
      <c r="J95" s="540">
        <v>3886</v>
      </c>
      <c r="K95" s="550" t="s">
        <v>30</v>
      </c>
      <c r="L95" s="551"/>
      <c r="M95" s="530"/>
      <c r="N95" s="370"/>
      <c r="O95" s="370"/>
      <c r="P95" s="370"/>
      <c r="Q95" s="370"/>
      <c r="R95" s="370"/>
    </row>
    <row r="96" spans="1:18" s="196" customFormat="1" ht="12.75" x14ac:dyDescent="0.2">
      <c r="A96" s="613">
        <v>1</v>
      </c>
      <c r="B96" s="221">
        <v>10421</v>
      </c>
      <c r="C96" s="258" t="s">
        <v>69</v>
      </c>
      <c r="D96" s="236" t="s">
        <v>26</v>
      </c>
      <c r="E96" s="239" t="s">
        <v>618</v>
      </c>
      <c r="F96" s="221" t="s">
        <v>28</v>
      </c>
      <c r="G96" s="273">
        <v>3</v>
      </c>
      <c r="H96" s="227">
        <v>4300</v>
      </c>
      <c r="I96" s="481" t="s">
        <v>604</v>
      </c>
      <c r="J96" s="227">
        <v>30</v>
      </c>
      <c r="K96" s="240" t="s">
        <v>30</v>
      </c>
      <c r="L96" s="240" t="s">
        <v>31</v>
      </c>
      <c r="M96" s="221"/>
      <c r="N96" s="370"/>
      <c r="O96" s="370"/>
      <c r="P96" s="370"/>
      <c r="Q96" s="370"/>
      <c r="R96" s="370"/>
    </row>
    <row r="97" spans="1:18" s="196" customFormat="1" ht="12.75" x14ac:dyDescent="0.2">
      <c r="A97" s="613">
        <v>2</v>
      </c>
      <c r="B97" s="221">
        <v>10421</v>
      </c>
      <c r="C97" s="258" t="s">
        <v>69</v>
      </c>
      <c r="D97" s="236" t="s">
        <v>32</v>
      </c>
      <c r="E97" s="239" t="s">
        <v>619</v>
      </c>
      <c r="F97" s="221" t="s">
        <v>28</v>
      </c>
      <c r="G97" s="273">
        <v>3</v>
      </c>
      <c r="H97" s="227">
        <v>4300</v>
      </c>
      <c r="I97" s="481" t="s">
        <v>604</v>
      </c>
      <c r="J97" s="227">
        <v>30</v>
      </c>
      <c r="K97" s="240" t="s">
        <v>30</v>
      </c>
      <c r="L97" s="240" t="s">
        <v>31</v>
      </c>
      <c r="M97" s="221"/>
      <c r="N97" s="370"/>
      <c r="O97" s="370"/>
      <c r="P97" s="370"/>
      <c r="Q97" s="370"/>
      <c r="R97" s="370"/>
    </row>
    <row r="98" spans="1:18" s="196" customFormat="1" ht="12.75" x14ac:dyDescent="0.2">
      <c r="A98" s="613">
        <v>3</v>
      </c>
      <c r="B98" s="221">
        <v>10421</v>
      </c>
      <c r="C98" s="239" t="s">
        <v>1052</v>
      </c>
      <c r="D98" s="236" t="s">
        <v>35</v>
      </c>
      <c r="E98" s="239" t="s">
        <v>620</v>
      </c>
      <c r="F98" s="221" t="s">
        <v>28</v>
      </c>
      <c r="G98" s="273">
        <v>3</v>
      </c>
      <c r="H98" s="227">
        <v>5000</v>
      </c>
      <c r="I98" s="481" t="s">
        <v>604</v>
      </c>
      <c r="J98" s="227">
        <v>3742</v>
      </c>
      <c r="K98" s="280" t="s">
        <v>30</v>
      </c>
      <c r="L98" s="240" t="s">
        <v>31</v>
      </c>
      <c r="M98" s="221"/>
      <c r="N98" s="370"/>
      <c r="O98" s="370"/>
      <c r="P98" s="370"/>
      <c r="Q98" s="370"/>
      <c r="R98" s="370"/>
    </row>
    <row r="99" spans="1:18" s="196" customFormat="1" ht="12.75" x14ac:dyDescent="0.2">
      <c r="A99" s="613">
        <v>4</v>
      </c>
      <c r="B99" s="221">
        <v>10421</v>
      </c>
      <c r="C99" s="195" t="s">
        <v>37</v>
      </c>
      <c r="D99" s="236" t="s">
        <v>38</v>
      </c>
      <c r="E99" s="239" t="s">
        <v>621</v>
      </c>
      <c r="F99" s="221" t="s">
        <v>28</v>
      </c>
      <c r="G99" s="273">
        <v>3</v>
      </c>
      <c r="H99" s="227">
        <v>5080</v>
      </c>
      <c r="I99" s="481" t="s">
        <v>604</v>
      </c>
      <c r="J99" s="227">
        <v>36</v>
      </c>
      <c r="K99" s="240" t="s">
        <v>30</v>
      </c>
      <c r="L99" s="240" t="s">
        <v>31</v>
      </c>
      <c r="M99" s="221"/>
      <c r="N99" s="370"/>
      <c r="O99" s="370"/>
      <c r="P99" s="370"/>
      <c r="Q99" s="370"/>
      <c r="R99" s="370"/>
    </row>
    <row r="100" spans="1:18" s="196" customFormat="1" ht="12.75" x14ac:dyDescent="0.2">
      <c r="A100" s="613">
        <v>5</v>
      </c>
      <c r="B100" s="221">
        <v>10421</v>
      </c>
      <c r="C100" s="195" t="s">
        <v>40</v>
      </c>
      <c r="D100" s="236" t="s">
        <v>41</v>
      </c>
      <c r="E100" s="239" t="s">
        <v>622</v>
      </c>
      <c r="F100" s="221" t="s">
        <v>28</v>
      </c>
      <c r="G100" s="273">
        <v>3</v>
      </c>
      <c r="H100" s="227">
        <v>1810</v>
      </c>
      <c r="I100" s="481" t="s">
        <v>605</v>
      </c>
      <c r="J100" s="227">
        <v>24</v>
      </c>
      <c r="K100" s="240" t="s">
        <v>30</v>
      </c>
      <c r="L100" s="240" t="s">
        <v>31</v>
      </c>
      <c r="M100" s="221"/>
      <c r="N100" s="370"/>
      <c r="O100" s="370"/>
      <c r="P100" s="370"/>
      <c r="Q100" s="370"/>
      <c r="R100" s="370"/>
    </row>
    <row r="101" spans="1:18" s="196" customFormat="1" ht="12.75" x14ac:dyDescent="0.2">
      <c r="A101" s="613">
        <v>6</v>
      </c>
      <c r="B101" s="221">
        <v>10421</v>
      </c>
      <c r="C101" s="195" t="s">
        <v>44</v>
      </c>
      <c r="D101" s="236" t="s">
        <v>45</v>
      </c>
      <c r="E101" s="239" t="s">
        <v>622</v>
      </c>
      <c r="F101" s="221" t="s">
        <v>28</v>
      </c>
      <c r="G101" s="273">
        <v>3</v>
      </c>
      <c r="H101" s="227">
        <v>3150</v>
      </c>
      <c r="I101" s="481" t="s">
        <v>605</v>
      </c>
      <c r="J101" s="227">
        <v>24</v>
      </c>
      <c r="K101" s="240" t="s">
        <v>30</v>
      </c>
      <c r="L101" s="240" t="s">
        <v>31</v>
      </c>
      <c r="M101" s="221"/>
      <c r="N101" s="370"/>
      <c r="O101" s="370"/>
      <c r="P101" s="370"/>
      <c r="Q101" s="370"/>
      <c r="R101" s="370"/>
    </row>
    <row r="102" spans="1:18" s="196" customFormat="1" ht="12.75" x14ac:dyDescent="0.2">
      <c r="A102" s="613"/>
      <c r="B102" s="221">
        <v>10421</v>
      </c>
      <c r="C102" s="258" t="s">
        <v>69</v>
      </c>
      <c r="D102" s="497" t="s">
        <v>519</v>
      </c>
      <c r="E102" s="497" t="s">
        <v>492</v>
      </c>
      <c r="F102" s="221" t="s">
        <v>28</v>
      </c>
      <c r="G102" s="588">
        <v>4</v>
      </c>
      <c r="H102" s="553">
        <v>20000</v>
      </c>
      <c r="I102" s="524" t="s">
        <v>604</v>
      </c>
      <c r="J102" s="655"/>
      <c r="K102" s="552"/>
      <c r="L102" s="494"/>
      <c r="M102" s="494"/>
      <c r="N102" s="515"/>
      <c r="O102" s="370"/>
      <c r="P102" s="370"/>
      <c r="Q102" s="370"/>
      <c r="R102" s="370"/>
    </row>
    <row r="103" spans="1:18" s="196" customFormat="1" ht="12.75" x14ac:dyDescent="0.2">
      <c r="A103" s="613"/>
      <c r="B103" s="221">
        <v>10421</v>
      </c>
      <c r="C103" s="258" t="s">
        <v>69</v>
      </c>
      <c r="D103" s="497" t="s">
        <v>520</v>
      </c>
      <c r="E103" s="497" t="s">
        <v>493</v>
      </c>
      <c r="F103" s="221" t="s">
        <v>28</v>
      </c>
      <c r="G103" s="588">
        <v>3</v>
      </c>
      <c r="H103" s="553">
        <v>12000</v>
      </c>
      <c r="I103" s="524" t="s">
        <v>604</v>
      </c>
      <c r="J103" s="655"/>
      <c r="K103" s="552"/>
      <c r="L103" s="494"/>
      <c r="M103" s="494"/>
      <c r="N103" s="515"/>
      <c r="O103" s="370"/>
      <c r="P103" s="370"/>
      <c r="Q103" s="370"/>
      <c r="R103" s="370"/>
    </row>
    <row r="104" spans="1:18" s="196" customFormat="1" ht="12.75" x14ac:dyDescent="0.2">
      <c r="A104" s="613"/>
      <c r="B104" s="221">
        <v>10421</v>
      </c>
      <c r="C104" s="258" t="s">
        <v>69</v>
      </c>
      <c r="D104" s="497" t="s">
        <v>521</v>
      </c>
      <c r="E104" s="497" t="s">
        <v>493</v>
      </c>
      <c r="F104" s="221" t="s">
        <v>28</v>
      </c>
      <c r="G104" s="588">
        <v>2</v>
      </c>
      <c r="H104" s="553">
        <v>15000</v>
      </c>
      <c r="I104" s="524" t="s">
        <v>604</v>
      </c>
      <c r="J104" s="655"/>
      <c r="K104" s="552"/>
      <c r="L104" s="494"/>
      <c r="M104" s="494"/>
      <c r="N104" s="515"/>
      <c r="O104" s="370"/>
      <c r="P104" s="370"/>
      <c r="Q104" s="370"/>
      <c r="R104" s="370"/>
    </row>
    <row r="105" spans="1:18" s="196" customFormat="1" ht="12.75" x14ac:dyDescent="0.2">
      <c r="A105" s="613"/>
      <c r="B105" s="221">
        <v>10421</v>
      </c>
      <c r="C105" s="258" t="s">
        <v>69</v>
      </c>
      <c r="D105" s="497" t="s">
        <v>522</v>
      </c>
      <c r="E105" s="497" t="s">
        <v>493</v>
      </c>
      <c r="F105" s="221" t="s">
        <v>28</v>
      </c>
      <c r="G105" s="588">
        <v>3</v>
      </c>
      <c r="H105" s="553">
        <v>12000</v>
      </c>
      <c r="I105" s="524" t="s">
        <v>604</v>
      </c>
      <c r="J105" s="655"/>
      <c r="K105" s="552"/>
      <c r="L105" s="494"/>
      <c r="M105" s="494"/>
      <c r="N105" s="515"/>
      <c r="O105" s="370"/>
      <c r="P105" s="370"/>
      <c r="Q105" s="370"/>
      <c r="R105" s="370"/>
    </row>
    <row r="106" spans="1:18" s="196" customFormat="1" ht="12.75" x14ac:dyDescent="0.2">
      <c r="A106" s="613"/>
      <c r="B106" s="221">
        <v>10421</v>
      </c>
      <c r="C106" s="258" t="s">
        <v>69</v>
      </c>
      <c r="D106" s="497" t="s">
        <v>523</v>
      </c>
      <c r="E106" s="497" t="s">
        <v>494</v>
      </c>
      <c r="F106" s="221" t="s">
        <v>28</v>
      </c>
      <c r="G106" s="588">
        <v>4</v>
      </c>
      <c r="H106" s="553">
        <v>15000</v>
      </c>
      <c r="I106" s="524" t="s">
        <v>604</v>
      </c>
      <c r="J106" s="655"/>
      <c r="K106" s="552"/>
      <c r="L106" s="494"/>
      <c r="M106" s="494"/>
      <c r="N106" s="515"/>
      <c r="O106" s="370"/>
      <c r="P106" s="370"/>
      <c r="Q106" s="370"/>
      <c r="R106" s="370"/>
    </row>
    <row r="107" spans="1:18" s="196" customFormat="1" ht="12.75" x14ac:dyDescent="0.2">
      <c r="A107" s="613"/>
      <c r="B107" s="221">
        <v>10421</v>
      </c>
      <c r="C107" s="258" t="s">
        <v>69</v>
      </c>
      <c r="D107" s="497" t="s">
        <v>524</v>
      </c>
      <c r="E107" s="497" t="s">
        <v>494</v>
      </c>
      <c r="F107" s="221" t="s">
        <v>28</v>
      </c>
      <c r="G107" s="588">
        <v>3</v>
      </c>
      <c r="H107" s="553">
        <v>15000</v>
      </c>
      <c r="I107" s="524" t="s">
        <v>604</v>
      </c>
      <c r="J107" s="655"/>
      <c r="K107" s="552"/>
      <c r="L107" s="494"/>
      <c r="M107" s="494"/>
      <c r="N107" s="515"/>
      <c r="O107" s="370"/>
      <c r="P107" s="370"/>
      <c r="Q107" s="370"/>
      <c r="R107" s="370"/>
    </row>
    <row r="108" spans="1:18" s="196" customFormat="1" ht="12.75" x14ac:dyDescent="0.2">
      <c r="A108" s="613"/>
      <c r="B108" s="221">
        <v>10421</v>
      </c>
      <c r="C108" s="258" t="s">
        <v>69</v>
      </c>
      <c r="D108" s="497" t="s">
        <v>525</v>
      </c>
      <c r="E108" s="497" t="s">
        <v>495</v>
      </c>
      <c r="F108" s="221" t="s">
        <v>28</v>
      </c>
      <c r="G108" s="588">
        <v>4</v>
      </c>
      <c r="H108" s="553">
        <v>20000</v>
      </c>
      <c r="I108" s="524" t="s">
        <v>604</v>
      </c>
      <c r="J108" s="655"/>
      <c r="K108" s="552"/>
      <c r="L108" s="494"/>
      <c r="M108" s="494"/>
      <c r="N108" s="515"/>
      <c r="O108" s="370"/>
      <c r="P108" s="370"/>
      <c r="Q108" s="370"/>
      <c r="R108" s="370"/>
    </row>
    <row r="109" spans="1:18" s="196" customFormat="1" ht="12.75" x14ac:dyDescent="0.2">
      <c r="A109" s="613"/>
      <c r="B109" s="221">
        <v>10421</v>
      </c>
      <c r="C109" s="258" t="s">
        <v>69</v>
      </c>
      <c r="D109" s="497" t="s">
        <v>526</v>
      </c>
      <c r="E109" s="497" t="s">
        <v>496</v>
      </c>
      <c r="F109" s="221" t="s">
        <v>28</v>
      </c>
      <c r="G109" s="588">
        <v>3</v>
      </c>
      <c r="H109" s="553">
        <v>15000</v>
      </c>
      <c r="I109" s="524" t="s">
        <v>604</v>
      </c>
      <c r="J109" s="655"/>
      <c r="K109" s="552"/>
      <c r="L109" s="494"/>
      <c r="M109" s="494"/>
      <c r="N109" s="515"/>
      <c r="O109" s="370"/>
      <c r="P109" s="370"/>
      <c r="Q109" s="370"/>
      <c r="R109" s="370"/>
    </row>
    <row r="110" spans="1:18" s="196" customFormat="1" ht="12.75" x14ac:dyDescent="0.2">
      <c r="A110" s="613"/>
      <c r="B110" s="221">
        <v>10421</v>
      </c>
      <c r="C110" s="258" t="s">
        <v>69</v>
      </c>
      <c r="D110" s="497" t="s">
        <v>527</v>
      </c>
      <c r="E110" s="497" t="s">
        <v>497</v>
      </c>
      <c r="F110" s="221" t="s">
        <v>28</v>
      </c>
      <c r="G110" s="588">
        <v>2</v>
      </c>
      <c r="H110" s="553">
        <v>15000</v>
      </c>
      <c r="I110" s="524" t="s">
        <v>604</v>
      </c>
      <c r="J110" s="655"/>
      <c r="K110" s="552"/>
      <c r="L110" s="494"/>
      <c r="M110" s="494"/>
      <c r="N110" s="515"/>
      <c r="O110" s="370"/>
      <c r="P110" s="370"/>
      <c r="Q110" s="370"/>
      <c r="R110" s="370"/>
    </row>
    <row r="111" spans="1:18" s="196" customFormat="1" ht="12.75" x14ac:dyDescent="0.2">
      <c r="A111" s="613"/>
      <c r="B111" s="221">
        <v>10421</v>
      </c>
      <c r="C111" s="258" t="s">
        <v>69</v>
      </c>
      <c r="D111" s="497" t="s">
        <v>528</v>
      </c>
      <c r="E111" s="497" t="s">
        <v>497</v>
      </c>
      <c r="F111" s="221" t="s">
        <v>28</v>
      </c>
      <c r="G111" s="588">
        <v>3</v>
      </c>
      <c r="H111" s="553">
        <v>3000</v>
      </c>
      <c r="I111" s="524" t="s">
        <v>604</v>
      </c>
      <c r="J111" s="655"/>
      <c r="K111" s="552"/>
      <c r="L111" s="494"/>
      <c r="M111" s="494"/>
      <c r="N111" s="515"/>
      <c r="O111" s="370"/>
      <c r="P111" s="370"/>
      <c r="Q111" s="370"/>
      <c r="R111" s="370"/>
    </row>
    <row r="112" spans="1:18" s="196" customFormat="1" ht="12.75" x14ac:dyDescent="0.2">
      <c r="A112" s="613"/>
      <c r="B112" s="221">
        <v>10421</v>
      </c>
      <c r="C112" s="258" t="s">
        <v>69</v>
      </c>
      <c r="D112" s="497" t="s">
        <v>529</v>
      </c>
      <c r="E112" s="497" t="s">
        <v>497</v>
      </c>
      <c r="F112" s="221" t="s">
        <v>28</v>
      </c>
      <c r="G112" s="588">
        <v>2</v>
      </c>
      <c r="H112" s="553">
        <v>10000</v>
      </c>
      <c r="I112" s="524" t="s">
        <v>604</v>
      </c>
      <c r="J112" s="655"/>
      <c r="K112" s="552"/>
      <c r="L112" s="494"/>
      <c r="M112" s="494"/>
      <c r="N112" s="515"/>
      <c r="O112" s="370"/>
      <c r="P112" s="370"/>
      <c r="Q112" s="370"/>
      <c r="R112" s="370"/>
    </row>
    <row r="113" spans="1:18" s="196" customFormat="1" ht="12.75" x14ac:dyDescent="0.2">
      <c r="A113" s="613"/>
      <c r="B113" s="221">
        <v>10421</v>
      </c>
      <c r="C113" s="258" t="s">
        <v>69</v>
      </c>
      <c r="D113" s="497" t="s">
        <v>530</v>
      </c>
      <c r="E113" s="497" t="s">
        <v>498</v>
      </c>
      <c r="F113" s="221" t="s">
        <v>28</v>
      </c>
      <c r="G113" s="588">
        <v>4</v>
      </c>
      <c r="H113" s="553">
        <v>13000</v>
      </c>
      <c r="I113" s="524" t="s">
        <v>604</v>
      </c>
      <c r="J113" s="655"/>
      <c r="K113" s="552"/>
      <c r="L113" s="494"/>
      <c r="M113" s="494"/>
      <c r="N113" s="515"/>
      <c r="O113" s="370"/>
      <c r="P113" s="370"/>
      <c r="Q113" s="370"/>
      <c r="R113" s="370"/>
    </row>
    <row r="114" spans="1:18" s="196" customFormat="1" ht="12.75" x14ac:dyDescent="0.2">
      <c r="A114" s="613"/>
      <c r="B114" s="221">
        <v>10421</v>
      </c>
      <c r="C114" s="258" t="s">
        <v>69</v>
      </c>
      <c r="D114" s="497" t="s">
        <v>531</v>
      </c>
      <c r="E114" s="497" t="s">
        <v>498</v>
      </c>
      <c r="F114" s="221" t="s">
        <v>28</v>
      </c>
      <c r="G114" s="588">
        <v>3</v>
      </c>
      <c r="H114" s="553">
        <v>15000</v>
      </c>
      <c r="I114" s="524" t="s">
        <v>604</v>
      </c>
      <c r="J114" s="655"/>
      <c r="K114" s="552"/>
      <c r="L114" s="494"/>
      <c r="M114" s="494"/>
      <c r="N114" s="515"/>
      <c r="O114" s="370"/>
      <c r="P114" s="370"/>
      <c r="Q114" s="370"/>
      <c r="R114" s="370"/>
    </row>
    <row r="115" spans="1:18" s="196" customFormat="1" ht="12.75" x14ac:dyDescent="0.2">
      <c r="A115" s="613"/>
      <c r="B115" s="221">
        <v>10421</v>
      </c>
      <c r="C115" s="258" t="s">
        <v>69</v>
      </c>
      <c r="D115" s="497" t="s">
        <v>532</v>
      </c>
      <c r="E115" s="497" t="s">
        <v>498</v>
      </c>
      <c r="F115" s="221" t="s">
        <v>28</v>
      </c>
      <c r="G115" s="588">
        <v>2</v>
      </c>
      <c r="H115" s="553">
        <v>15000</v>
      </c>
      <c r="I115" s="524" t="s">
        <v>604</v>
      </c>
      <c r="J115" s="655"/>
      <c r="K115" s="552"/>
      <c r="L115" s="494"/>
      <c r="M115" s="494"/>
      <c r="N115" s="515"/>
      <c r="O115" s="370"/>
      <c r="P115" s="370"/>
      <c r="Q115" s="370"/>
      <c r="R115" s="370"/>
    </row>
    <row r="116" spans="1:18" s="196" customFormat="1" ht="12.75" x14ac:dyDescent="0.2">
      <c r="A116" s="613"/>
      <c r="B116" s="221">
        <v>10421</v>
      </c>
      <c r="C116" s="258" t="s">
        <v>69</v>
      </c>
      <c r="D116" s="497" t="s">
        <v>533</v>
      </c>
      <c r="E116" s="497" t="s">
        <v>499</v>
      </c>
      <c r="F116" s="221" t="s">
        <v>28</v>
      </c>
      <c r="G116" s="588">
        <v>2</v>
      </c>
      <c r="H116" s="553">
        <v>15000</v>
      </c>
      <c r="I116" s="524" t="s">
        <v>604</v>
      </c>
      <c r="J116" s="655"/>
      <c r="K116" s="552"/>
      <c r="L116" s="494"/>
      <c r="M116" s="494"/>
      <c r="N116" s="515"/>
      <c r="O116" s="370"/>
      <c r="P116" s="370"/>
      <c r="Q116" s="370"/>
      <c r="R116" s="370"/>
    </row>
    <row r="117" spans="1:18" s="196" customFormat="1" ht="12.75" x14ac:dyDescent="0.2">
      <c r="A117" s="613"/>
      <c r="B117" s="221">
        <v>10421</v>
      </c>
      <c r="C117" s="258" t="s">
        <v>69</v>
      </c>
      <c r="D117" s="497" t="s">
        <v>534</v>
      </c>
      <c r="E117" s="497" t="s">
        <v>500</v>
      </c>
      <c r="F117" s="221" t="s">
        <v>28</v>
      </c>
      <c r="G117" s="588">
        <v>2</v>
      </c>
      <c r="H117" s="553">
        <v>10000</v>
      </c>
      <c r="I117" s="524" t="s">
        <v>604</v>
      </c>
      <c r="J117" s="655"/>
      <c r="K117" s="552"/>
      <c r="L117" s="494"/>
      <c r="M117" s="494"/>
      <c r="N117" s="515"/>
      <c r="O117" s="370"/>
      <c r="P117" s="370"/>
      <c r="Q117" s="370"/>
      <c r="R117" s="370"/>
    </row>
    <row r="118" spans="1:18" s="196" customFormat="1" ht="12.75" x14ac:dyDescent="0.2">
      <c r="A118" s="613"/>
      <c r="B118" s="221">
        <v>10421</v>
      </c>
      <c r="C118" s="258" t="s">
        <v>69</v>
      </c>
      <c r="D118" s="497" t="s">
        <v>535</v>
      </c>
      <c r="E118" s="497" t="s">
        <v>501</v>
      </c>
      <c r="F118" s="221" t="s">
        <v>28</v>
      </c>
      <c r="G118" s="588">
        <v>2</v>
      </c>
      <c r="H118" s="553">
        <v>12000</v>
      </c>
      <c r="I118" s="524" t="s">
        <v>604</v>
      </c>
      <c r="J118" s="655"/>
      <c r="K118" s="552"/>
      <c r="L118" s="494"/>
      <c r="M118" s="494"/>
      <c r="N118" s="515"/>
      <c r="O118" s="370"/>
      <c r="P118" s="370"/>
      <c r="Q118" s="370"/>
      <c r="R118" s="370"/>
    </row>
    <row r="119" spans="1:18" s="196" customFormat="1" ht="12.75" x14ac:dyDescent="0.2">
      <c r="A119" s="613"/>
      <c r="B119" s="221"/>
      <c r="C119" s="221"/>
      <c r="D119" s="221"/>
      <c r="E119" s="221"/>
      <c r="F119" s="221"/>
      <c r="G119" s="255"/>
      <c r="H119" s="230"/>
      <c r="I119" s="224"/>
      <c r="J119" s="220"/>
      <c r="K119" s="221"/>
      <c r="L119" s="221"/>
      <c r="M119" s="231"/>
      <c r="N119" s="370"/>
      <c r="O119" s="370"/>
      <c r="P119" s="370"/>
      <c r="Q119" s="370"/>
      <c r="R119" s="370"/>
    </row>
    <row r="120" spans="1:18" s="196" customFormat="1" ht="12.75" x14ac:dyDescent="0.2">
      <c r="A120" s="610">
        <v>3</v>
      </c>
      <c r="B120" s="530">
        <v>10422</v>
      </c>
      <c r="C120" s="151" t="s">
        <v>1053</v>
      </c>
      <c r="D120" s="531"/>
      <c r="E120" s="531"/>
      <c r="F120" s="530"/>
      <c r="G120" s="559">
        <f>SUM(G121:G123)</f>
        <v>14</v>
      </c>
      <c r="H120" s="550">
        <f>SUM(H121:H123)</f>
        <v>62300</v>
      </c>
      <c r="I120" s="522"/>
      <c r="J120" s="550">
        <f>SUM(J121:J123)</f>
        <v>540</v>
      </c>
      <c r="K120" s="545" t="s">
        <v>30</v>
      </c>
      <c r="L120" s="545"/>
      <c r="M120" s="530"/>
      <c r="N120" s="370"/>
      <c r="O120" s="370"/>
      <c r="P120" s="370"/>
      <c r="Q120" s="370"/>
      <c r="R120" s="370"/>
    </row>
    <row r="121" spans="1:18" s="196" customFormat="1" ht="12.75" x14ac:dyDescent="0.2">
      <c r="A121" s="613">
        <v>1</v>
      </c>
      <c r="B121" s="221">
        <v>10422</v>
      </c>
      <c r="C121" s="195" t="s">
        <v>51</v>
      </c>
      <c r="D121" s="236" t="s">
        <v>52</v>
      </c>
      <c r="E121" s="239" t="s">
        <v>622</v>
      </c>
      <c r="F121" s="221" t="s">
        <v>28</v>
      </c>
      <c r="G121" s="273">
        <v>5</v>
      </c>
      <c r="H121" s="227">
        <v>7500</v>
      </c>
      <c r="I121" s="481" t="s">
        <v>606</v>
      </c>
      <c r="J121" s="227">
        <v>90</v>
      </c>
      <c r="K121" s="240" t="s">
        <v>30</v>
      </c>
      <c r="L121" s="240" t="s">
        <v>31</v>
      </c>
      <c r="M121" s="221"/>
      <c r="N121" s="370"/>
      <c r="O121" s="370"/>
      <c r="P121" s="370"/>
      <c r="Q121" s="370"/>
      <c r="R121" s="370"/>
    </row>
    <row r="122" spans="1:18" s="196" customFormat="1" ht="12.75" x14ac:dyDescent="0.2">
      <c r="A122" s="613">
        <v>2</v>
      </c>
      <c r="B122" s="221">
        <v>10422</v>
      </c>
      <c r="C122" s="195" t="s">
        <v>54</v>
      </c>
      <c r="D122" s="236" t="s">
        <v>55</v>
      </c>
      <c r="E122" s="239" t="s">
        <v>623</v>
      </c>
      <c r="F122" s="221" t="s">
        <v>28</v>
      </c>
      <c r="G122" s="273">
        <v>2</v>
      </c>
      <c r="H122" s="227">
        <v>6500</v>
      </c>
      <c r="I122" s="481" t="s">
        <v>606</v>
      </c>
      <c r="J122" s="227">
        <v>90</v>
      </c>
      <c r="K122" s="240" t="s">
        <v>30</v>
      </c>
      <c r="L122" s="240" t="s">
        <v>31</v>
      </c>
      <c r="M122" s="221"/>
      <c r="N122" s="370"/>
      <c r="O122" s="370"/>
      <c r="P122" s="370"/>
      <c r="Q122" s="370"/>
      <c r="R122" s="370"/>
    </row>
    <row r="123" spans="1:18" s="196" customFormat="1" ht="12.75" x14ac:dyDescent="0.2">
      <c r="A123" s="613">
        <v>3</v>
      </c>
      <c r="B123" s="221">
        <v>10422</v>
      </c>
      <c r="C123" s="236" t="s">
        <v>190</v>
      </c>
      <c r="D123" s="236" t="s">
        <v>191</v>
      </c>
      <c r="E123" s="239" t="s">
        <v>625</v>
      </c>
      <c r="F123" s="221" t="s">
        <v>28</v>
      </c>
      <c r="G123" s="273">
        <v>7</v>
      </c>
      <c r="H123" s="227">
        <v>48300</v>
      </c>
      <c r="I123" s="481" t="s">
        <v>606</v>
      </c>
      <c r="J123" s="227">
        <v>360</v>
      </c>
      <c r="K123" s="240" t="s">
        <v>30</v>
      </c>
      <c r="L123" s="240" t="s">
        <v>31</v>
      </c>
      <c r="M123" s="195"/>
      <c r="N123" s="370"/>
      <c r="O123" s="370"/>
      <c r="P123" s="370"/>
      <c r="Q123" s="370"/>
      <c r="R123" s="370"/>
    </row>
    <row r="124" spans="1:18" s="196" customFormat="1" ht="12.75" x14ac:dyDescent="0.2">
      <c r="A124" s="671"/>
      <c r="B124" s="322"/>
      <c r="C124" s="236"/>
      <c r="D124" s="497" t="s">
        <v>502</v>
      </c>
      <c r="E124" s="497" t="s">
        <v>624</v>
      </c>
      <c r="F124" s="494"/>
      <c r="G124" s="500"/>
      <c r="H124" s="642"/>
      <c r="I124" s="498" t="s">
        <v>607</v>
      </c>
      <c r="J124" s="225"/>
      <c r="K124" s="596"/>
      <c r="L124" s="240"/>
      <c r="M124" s="345"/>
      <c r="N124" s="370"/>
      <c r="O124" s="370"/>
      <c r="P124" s="370"/>
      <c r="Q124" s="370"/>
      <c r="R124" s="370"/>
    </row>
    <row r="125" spans="1:18" s="196" customFormat="1" ht="12.75" x14ac:dyDescent="0.2">
      <c r="A125" s="671"/>
      <c r="B125" s="322"/>
      <c r="C125" s="519"/>
      <c r="D125" s="532"/>
      <c r="E125" s="532"/>
      <c r="F125" s="495"/>
      <c r="G125" s="591"/>
      <c r="H125" s="643"/>
      <c r="I125" s="525"/>
      <c r="J125" s="656"/>
      <c r="K125" s="597"/>
      <c r="L125" s="520"/>
      <c r="M125" s="345"/>
      <c r="N125" s="370"/>
      <c r="O125" s="370"/>
      <c r="P125" s="370"/>
      <c r="Q125" s="370"/>
      <c r="R125" s="370"/>
    </row>
    <row r="126" spans="1:18" s="196" customFormat="1" ht="12.75" x14ac:dyDescent="0.2">
      <c r="A126" s="610"/>
      <c r="B126" s="530">
        <v>10490</v>
      </c>
      <c r="C126" s="151" t="s">
        <v>1054</v>
      </c>
      <c r="D126" s="531"/>
      <c r="E126" s="531"/>
      <c r="F126" s="530"/>
      <c r="G126" s="559">
        <f>SUM(G127:G130)</f>
        <v>13</v>
      </c>
      <c r="H126" s="558">
        <f>SUM(H127:H130)</f>
        <v>45600</v>
      </c>
      <c r="I126" s="526"/>
      <c r="J126" s="550">
        <v>290</v>
      </c>
      <c r="K126" s="545" t="s">
        <v>30</v>
      </c>
      <c r="L126" s="545"/>
      <c r="M126" s="530"/>
      <c r="N126" s="370"/>
      <c r="O126" s="370"/>
      <c r="P126" s="370"/>
      <c r="Q126" s="370"/>
      <c r="R126" s="370"/>
    </row>
    <row r="127" spans="1:18" s="196" customFormat="1" ht="12.75" x14ac:dyDescent="0.2">
      <c r="A127" s="613">
        <v>1</v>
      </c>
      <c r="B127" s="221">
        <v>10490</v>
      </c>
      <c r="C127" s="195" t="s">
        <v>47</v>
      </c>
      <c r="D127" s="236" t="s">
        <v>41</v>
      </c>
      <c r="E127" s="239" t="s">
        <v>626</v>
      </c>
      <c r="F127" s="221" t="s">
        <v>28</v>
      </c>
      <c r="G127" s="273">
        <v>3</v>
      </c>
      <c r="H127" s="227">
        <v>4625</v>
      </c>
      <c r="I127" s="481" t="s">
        <v>616</v>
      </c>
      <c r="J127" s="227">
        <v>20</v>
      </c>
      <c r="K127" s="240" t="s">
        <v>30</v>
      </c>
      <c r="L127" s="240" t="s">
        <v>50</v>
      </c>
      <c r="M127" s="221"/>
      <c r="N127" s="370"/>
      <c r="O127" s="370"/>
      <c r="P127" s="370"/>
      <c r="Q127" s="370"/>
      <c r="R127" s="370"/>
    </row>
    <row r="128" spans="1:18" s="196" customFormat="1" ht="12.75" x14ac:dyDescent="0.2">
      <c r="A128" s="613">
        <v>2</v>
      </c>
      <c r="B128" s="221">
        <v>10490</v>
      </c>
      <c r="C128" s="236" t="s">
        <v>41</v>
      </c>
      <c r="D128" s="236" t="s">
        <v>41</v>
      </c>
      <c r="E128" s="239" t="s">
        <v>622</v>
      </c>
      <c r="F128" s="221" t="s">
        <v>28</v>
      </c>
      <c r="G128" s="273">
        <v>5</v>
      </c>
      <c r="H128" s="227">
        <v>17700</v>
      </c>
      <c r="I128" s="481" t="s">
        <v>617</v>
      </c>
      <c r="J128" s="227">
        <v>90</v>
      </c>
      <c r="K128" s="240" t="s">
        <v>30</v>
      </c>
      <c r="L128" s="240" t="s">
        <v>59</v>
      </c>
      <c r="M128" s="221"/>
      <c r="N128" s="370"/>
      <c r="O128" s="370"/>
      <c r="P128" s="370"/>
      <c r="Q128" s="370"/>
      <c r="R128" s="370"/>
    </row>
    <row r="129" spans="1:18" s="196" customFormat="1" ht="12.75" x14ac:dyDescent="0.2">
      <c r="A129" s="613">
        <v>3</v>
      </c>
      <c r="B129" s="221">
        <v>10490</v>
      </c>
      <c r="C129" s="195" t="s">
        <v>60</v>
      </c>
      <c r="D129" s="236" t="s">
        <v>38</v>
      </c>
      <c r="E129" s="239" t="s">
        <v>623</v>
      </c>
      <c r="F129" s="221" t="s">
        <v>28</v>
      </c>
      <c r="G129" s="273">
        <v>2</v>
      </c>
      <c r="H129" s="227">
        <v>20275</v>
      </c>
      <c r="I129" s="481" t="s">
        <v>617</v>
      </c>
      <c r="J129" s="227">
        <v>90</v>
      </c>
      <c r="K129" s="240" t="s">
        <v>30</v>
      </c>
      <c r="L129" s="240" t="s">
        <v>31</v>
      </c>
      <c r="M129" s="221"/>
      <c r="N129" s="370"/>
      <c r="O129" s="370"/>
      <c r="P129" s="370"/>
      <c r="Q129" s="370"/>
      <c r="R129" s="370"/>
    </row>
    <row r="130" spans="1:18" s="196" customFormat="1" ht="12.75" x14ac:dyDescent="0.2">
      <c r="A130" s="613">
        <v>4</v>
      </c>
      <c r="B130" s="221">
        <v>10490</v>
      </c>
      <c r="C130" s="195" t="s">
        <v>61</v>
      </c>
      <c r="D130" s="236" t="s">
        <v>62</v>
      </c>
      <c r="E130" s="239" t="s">
        <v>622</v>
      </c>
      <c r="F130" s="221" t="s">
        <v>28</v>
      </c>
      <c r="G130" s="273">
        <v>3</v>
      </c>
      <c r="H130" s="227">
        <v>3000</v>
      </c>
      <c r="I130" s="481" t="s">
        <v>616</v>
      </c>
      <c r="J130" s="227">
        <v>90</v>
      </c>
      <c r="K130" s="240" t="s">
        <v>30</v>
      </c>
      <c r="L130" s="240" t="s">
        <v>50</v>
      </c>
      <c r="M130" s="221"/>
      <c r="N130" s="370"/>
      <c r="O130" s="370"/>
      <c r="P130" s="370"/>
      <c r="Q130" s="370"/>
      <c r="R130" s="370"/>
    </row>
    <row r="131" spans="1:18" s="196" customFormat="1" ht="12.75" x14ac:dyDescent="0.2">
      <c r="A131" s="613"/>
      <c r="B131" s="221"/>
      <c r="C131" s="221"/>
      <c r="D131" s="221"/>
      <c r="E131" s="221"/>
      <c r="F131" s="221"/>
      <c r="G131" s="255"/>
      <c r="H131" s="230"/>
      <c r="I131" s="224"/>
      <c r="J131" s="220"/>
      <c r="K131" s="221"/>
      <c r="L131" s="221"/>
      <c r="M131" s="231"/>
      <c r="N131" s="370"/>
      <c r="O131" s="370"/>
      <c r="P131" s="370"/>
      <c r="Q131" s="370"/>
      <c r="R131" s="370"/>
    </row>
    <row r="132" spans="1:18" s="196" customFormat="1" ht="12.75" x14ac:dyDescent="0.2">
      <c r="A132" s="610"/>
      <c r="B132" s="530">
        <v>10532</v>
      </c>
      <c r="C132" s="151" t="s">
        <v>1055</v>
      </c>
      <c r="D132" s="531"/>
      <c r="E132" s="531"/>
      <c r="F132" s="530"/>
      <c r="G132" s="559">
        <f>SUM(G133:G142)</f>
        <v>32</v>
      </c>
      <c r="H132" s="550">
        <f>SUM(H133:H142)</f>
        <v>178844</v>
      </c>
      <c r="I132" s="522"/>
      <c r="J132" s="550">
        <f>SUM(J133:J142)</f>
        <v>14834</v>
      </c>
      <c r="K132" s="545" t="str">
        <f>+K134</f>
        <v>TON</v>
      </c>
      <c r="L132" s="545"/>
      <c r="M132" s="530"/>
      <c r="N132" s="370"/>
      <c r="O132" s="370"/>
      <c r="P132" s="370"/>
      <c r="Q132" s="370"/>
      <c r="R132" s="370"/>
    </row>
    <row r="133" spans="1:18" s="196" customFormat="1" ht="12.75" x14ac:dyDescent="0.2">
      <c r="A133" s="613">
        <v>1</v>
      </c>
      <c r="B133" s="221">
        <v>10532</v>
      </c>
      <c r="C133" s="195" t="s">
        <v>186</v>
      </c>
      <c r="D133" s="195" t="s">
        <v>186</v>
      </c>
      <c r="E133" s="195" t="s">
        <v>627</v>
      </c>
      <c r="F133" s="221" t="s">
        <v>28</v>
      </c>
      <c r="G133" s="255">
        <v>6</v>
      </c>
      <c r="H133" s="229">
        <v>63000</v>
      </c>
      <c r="I133" s="224" t="s">
        <v>612</v>
      </c>
      <c r="J133" s="229">
        <v>1440</v>
      </c>
      <c r="K133" s="221" t="s">
        <v>188</v>
      </c>
      <c r="L133" s="221">
        <v>2009</v>
      </c>
      <c r="M133" s="224" t="s">
        <v>888</v>
      </c>
      <c r="N133" s="370"/>
      <c r="O133" s="370"/>
      <c r="P133" s="370"/>
      <c r="Q133" s="370"/>
      <c r="R133" s="370"/>
    </row>
    <row r="134" spans="1:18" s="196" customFormat="1" ht="12.75" x14ac:dyDescent="0.2">
      <c r="A134" s="613">
        <v>2</v>
      </c>
      <c r="B134" s="221">
        <v>10532</v>
      </c>
      <c r="C134" s="236" t="s">
        <v>78</v>
      </c>
      <c r="D134" s="236" t="s">
        <v>79</v>
      </c>
      <c r="E134" s="239" t="s">
        <v>628</v>
      </c>
      <c r="F134" s="221" t="s">
        <v>28</v>
      </c>
      <c r="G134" s="273">
        <v>2</v>
      </c>
      <c r="H134" s="227">
        <v>18319</v>
      </c>
      <c r="I134" s="481" t="s">
        <v>612</v>
      </c>
      <c r="J134" s="242">
        <v>144</v>
      </c>
      <c r="K134" s="240" t="s">
        <v>30</v>
      </c>
      <c r="L134" s="240" t="s">
        <v>50</v>
      </c>
      <c r="M134" s="195"/>
      <c r="N134" s="370"/>
      <c r="O134" s="370"/>
      <c r="P134" s="370"/>
      <c r="Q134" s="370"/>
      <c r="R134" s="370"/>
    </row>
    <row r="135" spans="1:18" s="196" customFormat="1" ht="12.75" x14ac:dyDescent="0.2">
      <c r="A135" s="613">
        <v>3</v>
      </c>
      <c r="B135" s="221">
        <v>10532</v>
      </c>
      <c r="C135" s="195" t="s">
        <v>82</v>
      </c>
      <c r="D135" s="236" t="s">
        <v>83</v>
      </c>
      <c r="E135" s="236" t="s">
        <v>629</v>
      </c>
      <c r="F135" s="221" t="s">
        <v>28</v>
      </c>
      <c r="G135" s="273">
        <v>3</v>
      </c>
      <c r="H135" s="227">
        <v>15800</v>
      </c>
      <c r="I135" s="481" t="s">
        <v>613</v>
      </c>
      <c r="J135" s="242">
        <v>7200</v>
      </c>
      <c r="K135" s="240" t="s">
        <v>30</v>
      </c>
      <c r="L135" s="240" t="s">
        <v>85</v>
      </c>
      <c r="M135" s="195"/>
      <c r="N135" s="370"/>
      <c r="O135" s="370"/>
      <c r="P135" s="370"/>
      <c r="Q135" s="370"/>
      <c r="R135" s="370"/>
    </row>
    <row r="136" spans="1:18" s="196" customFormat="1" ht="12.75" x14ac:dyDescent="0.2">
      <c r="A136" s="613">
        <v>4</v>
      </c>
      <c r="B136" s="221">
        <v>10532</v>
      </c>
      <c r="C136" s="236" t="s">
        <v>194</v>
      </c>
      <c r="D136" s="236" t="s">
        <v>195</v>
      </c>
      <c r="E136" s="239" t="s">
        <v>630</v>
      </c>
      <c r="F136" s="221" t="s">
        <v>28</v>
      </c>
      <c r="G136" s="273">
        <v>4</v>
      </c>
      <c r="H136" s="227">
        <v>11145</v>
      </c>
      <c r="I136" s="481" t="s">
        <v>614</v>
      </c>
      <c r="J136" s="227">
        <v>450</v>
      </c>
      <c r="K136" s="240" t="s">
        <v>30</v>
      </c>
      <c r="L136" s="229"/>
      <c r="M136" s="229"/>
      <c r="N136" s="370"/>
      <c r="O136" s="370"/>
      <c r="P136" s="370"/>
      <c r="Q136" s="370"/>
      <c r="R136" s="370"/>
    </row>
    <row r="137" spans="1:18" s="196" customFormat="1" ht="12.75" x14ac:dyDescent="0.2">
      <c r="A137" s="613">
        <v>5</v>
      </c>
      <c r="B137" s="221">
        <v>10532</v>
      </c>
      <c r="C137" s="195" t="s">
        <v>286</v>
      </c>
      <c r="D137" s="236" t="s">
        <v>287</v>
      </c>
      <c r="E137" s="239" t="s">
        <v>631</v>
      </c>
      <c r="F137" s="221" t="s">
        <v>28</v>
      </c>
      <c r="G137" s="273">
        <v>5</v>
      </c>
      <c r="H137" s="227">
        <v>18500</v>
      </c>
      <c r="I137" s="481" t="s">
        <v>612</v>
      </c>
      <c r="J137" s="227">
        <v>1500</v>
      </c>
      <c r="K137" s="240" t="s">
        <v>30</v>
      </c>
      <c r="L137" s="240" t="s">
        <v>50</v>
      </c>
      <c r="M137" s="195"/>
      <c r="N137" s="370"/>
      <c r="O137" s="370"/>
      <c r="P137" s="370"/>
      <c r="Q137" s="370"/>
      <c r="R137" s="370"/>
    </row>
    <row r="138" spans="1:18" s="196" customFormat="1" ht="12.75" x14ac:dyDescent="0.2">
      <c r="A138" s="613">
        <v>6</v>
      </c>
      <c r="B138" s="221">
        <v>10532</v>
      </c>
      <c r="C138" s="195" t="s">
        <v>145</v>
      </c>
      <c r="D138" s="236" t="s">
        <v>289</v>
      </c>
      <c r="E138" s="239" t="s">
        <v>635</v>
      </c>
      <c r="F138" s="221" t="s">
        <v>28</v>
      </c>
      <c r="G138" s="273">
        <v>2</v>
      </c>
      <c r="H138" s="227">
        <v>6000</v>
      </c>
      <c r="I138" s="481" t="s">
        <v>612</v>
      </c>
      <c r="J138" s="227">
        <v>600</v>
      </c>
      <c r="K138" s="240" t="s">
        <v>30</v>
      </c>
      <c r="L138" s="240" t="s">
        <v>99</v>
      </c>
      <c r="M138" s="195"/>
      <c r="N138" s="370"/>
      <c r="O138" s="370"/>
      <c r="P138" s="370"/>
      <c r="Q138" s="370"/>
      <c r="R138" s="370"/>
    </row>
    <row r="139" spans="1:18" s="196" customFormat="1" ht="12.75" x14ac:dyDescent="0.2">
      <c r="A139" s="613">
        <v>7</v>
      </c>
      <c r="B139" s="221">
        <v>10532</v>
      </c>
      <c r="C139" s="236" t="s">
        <v>291</v>
      </c>
      <c r="D139" s="236" t="s">
        <v>292</v>
      </c>
      <c r="E139" s="239" t="s">
        <v>632</v>
      </c>
      <c r="F139" s="221" t="s">
        <v>28</v>
      </c>
      <c r="G139" s="273">
        <v>2</v>
      </c>
      <c r="H139" s="227">
        <v>7280</v>
      </c>
      <c r="I139" s="481" t="s">
        <v>614</v>
      </c>
      <c r="J139" s="227">
        <v>720</v>
      </c>
      <c r="K139" s="240" t="s">
        <v>30</v>
      </c>
      <c r="L139" s="240" t="s">
        <v>59</v>
      </c>
      <c r="M139" s="195"/>
      <c r="N139" s="370"/>
      <c r="O139" s="370"/>
      <c r="P139" s="370"/>
      <c r="Q139" s="370"/>
      <c r="R139" s="370"/>
    </row>
    <row r="140" spans="1:18" s="196" customFormat="1" ht="12.75" x14ac:dyDescent="0.2">
      <c r="A140" s="613">
        <v>8</v>
      </c>
      <c r="B140" s="221">
        <v>10532</v>
      </c>
      <c r="C140" s="195" t="s">
        <v>294</v>
      </c>
      <c r="D140" s="236" t="s">
        <v>295</v>
      </c>
      <c r="E140" s="239" t="s">
        <v>633</v>
      </c>
      <c r="F140" s="221" t="s">
        <v>28</v>
      </c>
      <c r="G140" s="273">
        <v>2</v>
      </c>
      <c r="H140" s="227">
        <v>33000</v>
      </c>
      <c r="I140" s="481" t="s">
        <v>614</v>
      </c>
      <c r="J140" s="227">
        <v>1000</v>
      </c>
      <c r="K140" s="240" t="s">
        <v>30</v>
      </c>
      <c r="L140" s="240" t="s">
        <v>85</v>
      </c>
      <c r="M140" s="195"/>
      <c r="N140" s="370"/>
      <c r="O140" s="370"/>
      <c r="P140" s="370"/>
      <c r="Q140" s="370"/>
      <c r="R140" s="370"/>
    </row>
    <row r="141" spans="1:18" s="196" customFormat="1" ht="12.75" x14ac:dyDescent="0.2">
      <c r="A141" s="613">
        <v>9</v>
      </c>
      <c r="B141" s="221">
        <v>10532</v>
      </c>
      <c r="C141" s="195" t="s">
        <v>125</v>
      </c>
      <c r="D141" s="236" t="s">
        <v>297</v>
      </c>
      <c r="E141" s="239" t="s">
        <v>634</v>
      </c>
      <c r="F141" s="221" t="s">
        <v>28</v>
      </c>
      <c r="G141" s="273">
        <v>2</v>
      </c>
      <c r="H141" s="227">
        <v>2300</v>
      </c>
      <c r="I141" s="481" t="s">
        <v>615</v>
      </c>
      <c r="J141" s="227">
        <v>1080</v>
      </c>
      <c r="K141" s="280" t="s">
        <v>68</v>
      </c>
      <c r="L141" s="240" t="s">
        <v>99</v>
      </c>
      <c r="M141" s="195"/>
      <c r="N141" s="370"/>
      <c r="O141" s="370"/>
      <c r="P141" s="370"/>
      <c r="Q141" s="370"/>
      <c r="R141" s="370"/>
    </row>
    <row r="142" spans="1:18" s="196" customFormat="1" ht="12.75" x14ac:dyDescent="0.2">
      <c r="A142" s="613">
        <v>10</v>
      </c>
      <c r="B142" s="221">
        <v>10532</v>
      </c>
      <c r="C142" s="195" t="s">
        <v>300</v>
      </c>
      <c r="D142" s="236" t="s">
        <v>301</v>
      </c>
      <c r="E142" s="239" t="s">
        <v>636</v>
      </c>
      <c r="F142" s="221" t="s">
        <v>28</v>
      </c>
      <c r="G142" s="273">
        <v>4</v>
      </c>
      <c r="H142" s="227">
        <v>3500</v>
      </c>
      <c r="I142" s="481" t="s">
        <v>615</v>
      </c>
      <c r="J142" s="227">
        <v>700</v>
      </c>
      <c r="K142" s="240" t="s">
        <v>68</v>
      </c>
      <c r="L142" s="240" t="s">
        <v>50</v>
      </c>
      <c r="M142" s="195"/>
      <c r="N142" s="370"/>
      <c r="O142" s="370"/>
      <c r="P142" s="370"/>
      <c r="Q142" s="370"/>
      <c r="R142" s="370"/>
    </row>
    <row r="143" spans="1:18" s="196" customFormat="1" ht="12.75" x14ac:dyDescent="0.2">
      <c r="A143" s="613"/>
      <c r="B143" s="221"/>
      <c r="C143" s="195"/>
      <c r="D143" s="236"/>
      <c r="E143" s="239"/>
      <c r="F143" s="221"/>
      <c r="G143" s="273"/>
      <c r="H143" s="227"/>
      <c r="I143" s="481"/>
      <c r="J143" s="227"/>
      <c r="K143" s="240"/>
      <c r="L143" s="240"/>
      <c r="M143" s="195"/>
      <c r="N143" s="370"/>
      <c r="O143" s="370"/>
      <c r="P143" s="370"/>
      <c r="Q143" s="370"/>
      <c r="R143" s="370"/>
    </row>
    <row r="144" spans="1:18" s="117" customFormat="1" ht="12.75" x14ac:dyDescent="0.2">
      <c r="A144" s="610"/>
      <c r="B144" s="661">
        <v>10611</v>
      </c>
      <c r="C144" s="556" t="s">
        <v>995</v>
      </c>
      <c r="D144" s="531"/>
      <c r="E144" s="533"/>
      <c r="F144" s="530"/>
      <c r="G144" s="559">
        <f>SUM(G145:G153)</f>
        <v>21</v>
      </c>
      <c r="H144" s="558">
        <f>SUM(H145:H153)</f>
        <v>155000</v>
      </c>
      <c r="I144" s="527"/>
      <c r="J144" s="549"/>
      <c r="K144" s="545"/>
      <c r="L144" s="545"/>
      <c r="M144" s="151"/>
      <c r="N144" s="547"/>
      <c r="O144" s="547"/>
      <c r="P144" s="547"/>
      <c r="Q144" s="547"/>
      <c r="R144" s="547"/>
    </row>
    <row r="145" spans="1:18" s="196" customFormat="1" ht="12.75" x14ac:dyDescent="0.2">
      <c r="A145" s="609">
        <v>1</v>
      </c>
      <c r="B145" s="582">
        <v>10611</v>
      </c>
      <c r="C145" s="258" t="s">
        <v>69</v>
      </c>
      <c r="D145" s="195" t="s">
        <v>996</v>
      </c>
      <c r="E145" s="236" t="s">
        <v>997</v>
      </c>
      <c r="F145" s="221" t="s">
        <v>28</v>
      </c>
      <c r="G145" s="273">
        <v>2</v>
      </c>
      <c r="H145" s="225">
        <v>15000</v>
      </c>
      <c r="I145" s="481" t="s">
        <v>998</v>
      </c>
      <c r="J145" s="227"/>
      <c r="K145" s="240"/>
      <c r="L145" s="240"/>
      <c r="M145" s="195"/>
      <c r="N145" s="370"/>
      <c r="O145" s="370"/>
      <c r="P145" s="370"/>
      <c r="Q145" s="370"/>
      <c r="R145" s="370"/>
    </row>
    <row r="146" spans="1:18" s="196" customFormat="1" ht="12.75" x14ac:dyDescent="0.2">
      <c r="A146" s="613">
        <v>2</v>
      </c>
      <c r="B146" s="582">
        <v>10611</v>
      </c>
      <c r="C146" s="258" t="s">
        <v>69</v>
      </c>
      <c r="D146" s="195" t="s">
        <v>548</v>
      </c>
      <c r="E146" s="236" t="s">
        <v>898</v>
      </c>
      <c r="F146" s="221" t="s">
        <v>28</v>
      </c>
      <c r="G146" s="273">
        <v>3</v>
      </c>
      <c r="H146" s="225">
        <v>20000</v>
      </c>
      <c r="I146" s="481" t="s">
        <v>998</v>
      </c>
      <c r="J146" s="227">
        <v>90</v>
      </c>
      <c r="K146" s="280" t="s">
        <v>30</v>
      </c>
      <c r="L146" s="240"/>
      <c r="M146" s="195"/>
      <c r="N146" s="370"/>
      <c r="O146" s="370"/>
      <c r="P146" s="370"/>
      <c r="Q146" s="370"/>
      <c r="R146" s="370"/>
    </row>
    <row r="147" spans="1:18" s="196" customFormat="1" ht="12.75" x14ac:dyDescent="0.2">
      <c r="A147" s="613">
        <v>3</v>
      </c>
      <c r="B147" s="582">
        <v>10611</v>
      </c>
      <c r="C147" s="258" t="s">
        <v>69</v>
      </c>
      <c r="D147" s="236" t="s">
        <v>546</v>
      </c>
      <c r="E147" s="239" t="s">
        <v>905</v>
      </c>
      <c r="F147" s="221" t="s">
        <v>28</v>
      </c>
      <c r="G147" s="619">
        <v>3</v>
      </c>
      <c r="H147" s="225">
        <v>21000</v>
      </c>
      <c r="I147" s="481" t="s">
        <v>998</v>
      </c>
      <c r="J147" s="225">
        <v>50</v>
      </c>
      <c r="K147" s="280" t="s">
        <v>30</v>
      </c>
      <c r="L147" s="240"/>
      <c r="M147" s="195"/>
      <c r="N147" s="370"/>
      <c r="O147" s="370"/>
      <c r="P147" s="370"/>
      <c r="Q147" s="370"/>
      <c r="R147" s="370"/>
    </row>
    <row r="148" spans="1:18" s="196" customFormat="1" ht="12.75" x14ac:dyDescent="0.2">
      <c r="A148" s="613">
        <v>4</v>
      </c>
      <c r="B148" s="582">
        <v>10611</v>
      </c>
      <c r="C148" s="258" t="s">
        <v>69</v>
      </c>
      <c r="D148" s="236" t="s">
        <v>1030</v>
      </c>
      <c r="E148" s="239" t="s">
        <v>905</v>
      </c>
      <c r="F148" s="221" t="s">
        <v>28</v>
      </c>
      <c r="G148" s="619">
        <v>3</v>
      </c>
      <c r="H148" s="225">
        <v>20000</v>
      </c>
      <c r="I148" s="481" t="s">
        <v>998</v>
      </c>
      <c r="J148" s="225">
        <v>60</v>
      </c>
      <c r="K148" s="280" t="s">
        <v>30</v>
      </c>
      <c r="L148" s="240"/>
      <c r="M148" s="195"/>
      <c r="N148" s="370"/>
      <c r="O148" s="370"/>
      <c r="P148" s="370"/>
      <c r="Q148" s="370"/>
      <c r="R148" s="370"/>
    </row>
    <row r="149" spans="1:18" s="196" customFormat="1" ht="12.75" x14ac:dyDescent="0.2">
      <c r="A149" s="613">
        <v>5</v>
      </c>
      <c r="B149" s="582">
        <v>10611</v>
      </c>
      <c r="C149" s="258" t="s">
        <v>69</v>
      </c>
      <c r="D149" s="236" t="s">
        <v>1031</v>
      </c>
      <c r="E149" s="239" t="s">
        <v>1032</v>
      </c>
      <c r="F149" s="221" t="s">
        <v>28</v>
      </c>
      <c r="G149" s="619">
        <v>2</v>
      </c>
      <c r="H149" s="225">
        <v>15000</v>
      </c>
      <c r="I149" s="481" t="s">
        <v>998</v>
      </c>
      <c r="J149" s="225">
        <v>100</v>
      </c>
      <c r="K149" s="280" t="s">
        <v>30</v>
      </c>
      <c r="L149" s="240"/>
      <c r="M149" s="195"/>
      <c r="N149" s="370"/>
      <c r="O149" s="370"/>
      <c r="P149" s="370"/>
      <c r="Q149" s="370"/>
      <c r="R149" s="370"/>
    </row>
    <row r="150" spans="1:18" s="196" customFormat="1" ht="12.75" x14ac:dyDescent="0.2">
      <c r="A150" s="613">
        <v>6</v>
      </c>
      <c r="B150" s="582">
        <v>10611</v>
      </c>
      <c r="C150" s="258" t="s">
        <v>69</v>
      </c>
      <c r="D150" s="236" t="s">
        <v>1033</v>
      </c>
      <c r="E150" s="239" t="s">
        <v>902</v>
      </c>
      <c r="F150" s="221" t="s">
        <v>28</v>
      </c>
      <c r="G150" s="619">
        <v>2</v>
      </c>
      <c r="H150" s="225">
        <v>16000</v>
      </c>
      <c r="I150" s="481" t="s">
        <v>998</v>
      </c>
      <c r="J150" s="225">
        <v>25</v>
      </c>
      <c r="K150" s="280" t="s">
        <v>30</v>
      </c>
      <c r="L150" s="240"/>
      <c r="M150" s="195"/>
      <c r="N150" s="370"/>
      <c r="O150" s="370"/>
      <c r="P150" s="370"/>
      <c r="Q150" s="370"/>
      <c r="R150" s="370"/>
    </row>
    <row r="151" spans="1:18" s="196" customFormat="1" ht="12.75" x14ac:dyDescent="0.2">
      <c r="A151" s="613">
        <v>7</v>
      </c>
      <c r="B151" s="582">
        <v>10611</v>
      </c>
      <c r="C151" s="258" t="s">
        <v>69</v>
      </c>
      <c r="D151" s="239" t="s">
        <v>519</v>
      </c>
      <c r="E151" s="239" t="s">
        <v>1036</v>
      </c>
      <c r="F151" s="221" t="s">
        <v>28</v>
      </c>
      <c r="G151" s="619">
        <v>2</v>
      </c>
      <c r="H151" s="225">
        <v>16000</v>
      </c>
      <c r="I151" s="481" t="s">
        <v>998</v>
      </c>
      <c r="J151" s="225">
        <v>40</v>
      </c>
      <c r="K151" s="280" t="s">
        <v>30</v>
      </c>
      <c r="L151" s="240"/>
      <c r="M151" s="195"/>
      <c r="N151" s="370"/>
      <c r="O151" s="370"/>
      <c r="P151" s="370"/>
      <c r="Q151" s="370"/>
      <c r="R151" s="370"/>
    </row>
    <row r="152" spans="1:18" s="196" customFormat="1" ht="12.75" x14ac:dyDescent="0.2">
      <c r="A152" s="613">
        <v>8</v>
      </c>
      <c r="B152" s="582">
        <v>10611</v>
      </c>
      <c r="C152" s="258" t="s">
        <v>69</v>
      </c>
      <c r="D152" s="239" t="s">
        <v>1035</v>
      </c>
      <c r="E152" s="239" t="s">
        <v>838</v>
      </c>
      <c r="F152" s="221" t="s">
        <v>28</v>
      </c>
      <c r="G152" s="619">
        <v>2</v>
      </c>
      <c r="H152" s="225">
        <v>17000</v>
      </c>
      <c r="I152" s="481" t="s">
        <v>998</v>
      </c>
      <c r="J152" s="225">
        <v>40</v>
      </c>
      <c r="K152" s="280" t="s">
        <v>30</v>
      </c>
      <c r="L152" s="240"/>
      <c r="M152" s="195"/>
      <c r="N152" s="370"/>
      <c r="O152" s="370"/>
      <c r="P152" s="370"/>
      <c r="Q152" s="370"/>
      <c r="R152" s="370"/>
    </row>
    <row r="153" spans="1:18" s="196" customFormat="1" ht="12.75" x14ac:dyDescent="0.2">
      <c r="A153" s="613">
        <v>9</v>
      </c>
      <c r="B153" s="582">
        <v>10611</v>
      </c>
      <c r="C153" s="258" t="s">
        <v>69</v>
      </c>
      <c r="D153" s="239" t="s">
        <v>527</v>
      </c>
      <c r="E153" s="239" t="s">
        <v>1037</v>
      </c>
      <c r="F153" s="221" t="s">
        <v>28</v>
      </c>
      <c r="G153" s="619">
        <v>2</v>
      </c>
      <c r="H153" s="225">
        <v>15000</v>
      </c>
      <c r="I153" s="481" t="s">
        <v>998</v>
      </c>
      <c r="J153" s="225">
        <v>40</v>
      </c>
      <c r="K153" s="280" t="s">
        <v>30</v>
      </c>
      <c r="L153" s="240"/>
      <c r="M153" s="195"/>
      <c r="N153" s="370"/>
      <c r="O153" s="370"/>
      <c r="P153" s="370"/>
      <c r="Q153" s="370"/>
      <c r="R153" s="370"/>
    </row>
    <row r="154" spans="1:18" s="196" customFormat="1" ht="12.75" x14ac:dyDescent="0.2">
      <c r="A154" s="613"/>
      <c r="B154" s="221"/>
      <c r="C154" s="195"/>
      <c r="D154" s="236"/>
      <c r="E154" s="239"/>
      <c r="F154" s="221"/>
      <c r="G154" s="619"/>
      <c r="H154" s="227"/>
      <c r="I154" s="481"/>
      <c r="J154" s="225"/>
      <c r="K154" s="240"/>
      <c r="L154" s="240"/>
      <c r="M154" s="195"/>
      <c r="N154" s="370"/>
      <c r="O154" s="370"/>
      <c r="P154" s="370"/>
      <c r="Q154" s="370"/>
      <c r="R154" s="370"/>
    </row>
    <row r="155" spans="1:18" s="196" customFormat="1" ht="12.75" x14ac:dyDescent="0.2">
      <c r="A155" s="613"/>
      <c r="B155" s="530">
        <v>10621</v>
      </c>
      <c r="C155" s="151" t="s">
        <v>1056</v>
      </c>
      <c r="D155" s="236"/>
      <c r="E155" s="239"/>
      <c r="F155" s="221"/>
      <c r="G155" s="683">
        <f>SUM(G156:G158)</f>
        <v>6</v>
      </c>
      <c r="H155" s="550">
        <f>SUM(H156:H158)</f>
        <v>14000</v>
      </c>
      <c r="I155" s="481"/>
      <c r="J155" s="225"/>
      <c r="K155" s="240"/>
      <c r="L155" s="240"/>
      <c r="M155" s="195"/>
      <c r="N155" s="370"/>
      <c r="O155" s="370"/>
      <c r="P155" s="370"/>
      <c r="Q155" s="370"/>
      <c r="R155" s="370"/>
    </row>
    <row r="156" spans="1:18" s="196" customFormat="1" ht="12.75" x14ac:dyDescent="0.2">
      <c r="A156" s="609">
        <v>1</v>
      </c>
      <c r="B156" s="221">
        <v>10621</v>
      </c>
      <c r="C156" s="258" t="s">
        <v>69</v>
      </c>
      <c r="D156" s="239" t="s">
        <v>1039</v>
      </c>
      <c r="E156" s="239" t="s">
        <v>624</v>
      </c>
      <c r="F156" s="221" t="s">
        <v>28</v>
      </c>
      <c r="G156" s="619">
        <v>2</v>
      </c>
      <c r="H156" s="225">
        <v>5000</v>
      </c>
      <c r="I156" s="481" t="s">
        <v>1038</v>
      </c>
      <c r="J156" s="225"/>
      <c r="K156" s="280"/>
      <c r="L156" s="240"/>
      <c r="M156" s="195"/>
      <c r="N156" s="370"/>
      <c r="O156" s="370"/>
      <c r="P156" s="370"/>
      <c r="Q156" s="370"/>
      <c r="R156" s="370"/>
    </row>
    <row r="157" spans="1:18" s="196" customFormat="1" ht="12.75" x14ac:dyDescent="0.2">
      <c r="A157" s="613">
        <v>2</v>
      </c>
      <c r="B157" s="221">
        <v>10622</v>
      </c>
      <c r="C157" s="258" t="s">
        <v>69</v>
      </c>
      <c r="D157" s="236" t="s">
        <v>1040</v>
      </c>
      <c r="E157" s="239" t="s">
        <v>1042</v>
      </c>
      <c r="F157" s="221" t="s">
        <v>28</v>
      </c>
      <c r="G157" s="619">
        <v>2</v>
      </c>
      <c r="H157" s="225">
        <v>4000</v>
      </c>
      <c r="I157" s="481" t="s">
        <v>1038</v>
      </c>
      <c r="J157" s="227"/>
      <c r="K157" s="240"/>
      <c r="L157" s="240"/>
      <c r="M157" s="195"/>
      <c r="N157" s="370"/>
      <c r="O157" s="370"/>
      <c r="P157" s="370"/>
      <c r="Q157" s="370"/>
      <c r="R157" s="370"/>
    </row>
    <row r="158" spans="1:18" s="196" customFormat="1" ht="12.75" x14ac:dyDescent="0.2">
      <c r="A158" s="613">
        <v>3</v>
      </c>
      <c r="B158" s="221">
        <v>10623</v>
      </c>
      <c r="C158" s="258" t="s">
        <v>69</v>
      </c>
      <c r="D158" s="236" t="s">
        <v>1041</v>
      </c>
      <c r="E158" s="239" t="s">
        <v>1042</v>
      </c>
      <c r="F158" s="221" t="s">
        <v>28</v>
      </c>
      <c r="G158" s="619">
        <v>2</v>
      </c>
      <c r="H158" s="225">
        <v>5000</v>
      </c>
      <c r="I158" s="481" t="s">
        <v>1038</v>
      </c>
      <c r="J158" s="227"/>
      <c r="K158" s="240"/>
      <c r="L158" s="240"/>
      <c r="M158" s="195"/>
      <c r="N158" s="370"/>
      <c r="O158" s="370"/>
      <c r="P158" s="370"/>
      <c r="Q158" s="370"/>
      <c r="R158" s="370"/>
    </row>
    <row r="159" spans="1:18" s="196" customFormat="1" ht="12.75" x14ac:dyDescent="0.2">
      <c r="A159" s="613"/>
      <c r="B159" s="221"/>
      <c r="C159" s="195"/>
      <c r="D159" s="236"/>
      <c r="E159" s="239"/>
      <c r="F159" s="221"/>
      <c r="G159" s="273"/>
      <c r="H159" s="227"/>
      <c r="I159" s="481"/>
      <c r="J159" s="227"/>
      <c r="K159" s="240"/>
      <c r="L159" s="240"/>
      <c r="M159" s="195"/>
      <c r="N159" s="370"/>
      <c r="O159" s="370"/>
      <c r="P159" s="370"/>
      <c r="Q159" s="370"/>
      <c r="R159" s="370"/>
    </row>
    <row r="160" spans="1:18" s="196" customFormat="1" ht="12.75" x14ac:dyDescent="0.2">
      <c r="A160" s="610"/>
      <c r="B160" s="676">
        <v>10622</v>
      </c>
      <c r="C160" s="677" t="s">
        <v>1057</v>
      </c>
      <c r="D160" s="677"/>
      <c r="E160" s="151"/>
      <c r="F160" s="151"/>
      <c r="G160" s="586">
        <f>SUM(G161:G178)</f>
        <v>73</v>
      </c>
      <c r="H160" s="554">
        <f>SUM(H161:H178)</f>
        <v>1050253</v>
      </c>
      <c r="I160" s="521"/>
      <c r="J160" s="554">
        <f>SUM(J161:J178)</f>
        <v>831</v>
      </c>
      <c r="K160" s="530" t="s">
        <v>30</v>
      </c>
      <c r="L160" s="530"/>
      <c r="M160" s="151"/>
      <c r="N160" s="370"/>
      <c r="O160" s="370"/>
      <c r="P160" s="370"/>
      <c r="Q160" s="370"/>
      <c r="R160" s="370"/>
    </row>
    <row r="161" spans="1:18" s="196" customFormat="1" ht="12.75" x14ac:dyDescent="0.2">
      <c r="A161" s="613">
        <v>1</v>
      </c>
      <c r="B161" s="493">
        <v>10622</v>
      </c>
      <c r="C161" s="236" t="s">
        <v>204</v>
      </c>
      <c r="D161" s="236" t="s">
        <v>205</v>
      </c>
      <c r="E161" s="239" t="s">
        <v>637</v>
      </c>
      <c r="F161" s="221" t="s">
        <v>28</v>
      </c>
      <c r="G161" s="273">
        <v>3</v>
      </c>
      <c r="H161" s="227">
        <v>1250</v>
      </c>
      <c r="I161" s="481" t="s">
        <v>608</v>
      </c>
      <c r="J161" s="227">
        <v>35</v>
      </c>
      <c r="K161" s="240" t="s">
        <v>30</v>
      </c>
      <c r="L161" s="240" t="s">
        <v>71</v>
      </c>
      <c r="M161" s="195"/>
      <c r="N161" s="370"/>
      <c r="O161" s="370"/>
      <c r="P161" s="370"/>
      <c r="Q161" s="370"/>
      <c r="R161" s="370"/>
    </row>
    <row r="162" spans="1:18" s="196" customFormat="1" ht="12.75" x14ac:dyDescent="0.2">
      <c r="A162" s="613">
        <v>2</v>
      </c>
      <c r="B162" s="493">
        <v>10622</v>
      </c>
      <c r="C162" s="236" t="s">
        <v>209</v>
      </c>
      <c r="D162" s="236" t="s">
        <v>69</v>
      </c>
      <c r="E162" s="239" t="s">
        <v>638</v>
      </c>
      <c r="F162" s="221" t="s">
        <v>28</v>
      </c>
      <c r="G162" s="273">
        <v>3</v>
      </c>
      <c r="H162" s="227">
        <v>1700</v>
      </c>
      <c r="I162" s="481" t="s">
        <v>608</v>
      </c>
      <c r="J162" s="227">
        <v>36</v>
      </c>
      <c r="K162" s="240" t="s">
        <v>30</v>
      </c>
      <c r="L162" s="240" t="s">
        <v>99</v>
      </c>
      <c r="M162" s="195"/>
      <c r="N162" s="370"/>
      <c r="O162" s="370"/>
      <c r="P162" s="370"/>
      <c r="Q162" s="370"/>
      <c r="R162" s="370"/>
    </row>
    <row r="163" spans="1:18" s="196" customFormat="1" ht="12.75" x14ac:dyDescent="0.2">
      <c r="A163" s="613">
        <v>3</v>
      </c>
      <c r="B163" s="493">
        <v>10622</v>
      </c>
      <c r="C163" s="236" t="s">
        <v>218</v>
      </c>
      <c r="D163" s="236" t="s">
        <v>218</v>
      </c>
      <c r="E163" s="239" t="s">
        <v>639</v>
      </c>
      <c r="F163" s="221" t="s">
        <v>28</v>
      </c>
      <c r="G163" s="273">
        <v>3</v>
      </c>
      <c r="H163" s="227">
        <v>1100</v>
      </c>
      <c r="I163" s="481" t="s">
        <v>608</v>
      </c>
      <c r="J163" s="227">
        <v>24</v>
      </c>
      <c r="K163" s="240" t="s">
        <v>30</v>
      </c>
      <c r="L163" s="240" t="s">
        <v>71</v>
      </c>
      <c r="M163" s="195"/>
      <c r="N163" s="370"/>
      <c r="O163" s="370"/>
      <c r="P163" s="370"/>
      <c r="Q163" s="370"/>
      <c r="R163" s="370"/>
    </row>
    <row r="164" spans="1:18" s="196" customFormat="1" ht="12.75" x14ac:dyDescent="0.2">
      <c r="A164" s="670">
        <v>4</v>
      </c>
      <c r="B164" s="493">
        <v>10622</v>
      </c>
      <c r="C164" s="294" t="s">
        <v>116</v>
      </c>
      <c r="D164" s="294" t="s">
        <v>116</v>
      </c>
      <c r="E164" s="289" t="s">
        <v>640</v>
      </c>
      <c r="F164" s="247" t="s">
        <v>28</v>
      </c>
      <c r="G164" s="295">
        <v>3</v>
      </c>
      <c r="H164" s="296">
        <v>1100</v>
      </c>
      <c r="I164" s="481" t="s">
        <v>608</v>
      </c>
      <c r="J164" s="296">
        <v>36</v>
      </c>
      <c r="K164" s="290" t="s">
        <v>30</v>
      </c>
      <c r="L164" s="290" t="s">
        <v>71</v>
      </c>
      <c r="M164" s="288"/>
      <c r="N164" s="370"/>
      <c r="O164" s="370"/>
      <c r="P164" s="370"/>
      <c r="Q164" s="370"/>
      <c r="R164" s="370"/>
    </row>
    <row r="165" spans="1:18" s="196" customFormat="1" ht="12.75" x14ac:dyDescent="0.2">
      <c r="A165" s="613">
        <v>5</v>
      </c>
      <c r="B165" s="493">
        <v>10622</v>
      </c>
      <c r="C165" s="236" t="s">
        <v>222</v>
      </c>
      <c r="D165" s="236" t="s">
        <v>222</v>
      </c>
      <c r="E165" s="239" t="s">
        <v>638</v>
      </c>
      <c r="F165" s="221" t="s">
        <v>28</v>
      </c>
      <c r="G165" s="273">
        <v>3</v>
      </c>
      <c r="H165" s="227">
        <v>1700</v>
      </c>
      <c r="I165" s="481" t="s">
        <v>608</v>
      </c>
      <c r="J165" s="227">
        <v>36</v>
      </c>
      <c r="K165" s="240" t="s">
        <v>30</v>
      </c>
      <c r="L165" s="240" t="s">
        <v>99</v>
      </c>
      <c r="M165" s="195"/>
      <c r="N165" s="370"/>
      <c r="O165" s="370"/>
      <c r="P165" s="370"/>
      <c r="Q165" s="370"/>
      <c r="R165" s="370"/>
    </row>
    <row r="166" spans="1:18" s="196" customFormat="1" ht="12.75" x14ac:dyDescent="0.2">
      <c r="A166" s="609">
        <v>6</v>
      </c>
      <c r="B166" s="493">
        <v>10622</v>
      </c>
      <c r="C166" s="258" t="s">
        <v>69</v>
      </c>
      <c r="D166" s="516" t="s">
        <v>536</v>
      </c>
      <c r="E166" s="516" t="s">
        <v>641</v>
      </c>
      <c r="F166" s="221" t="s">
        <v>28</v>
      </c>
      <c r="G166" s="273">
        <v>5</v>
      </c>
      <c r="H166" s="227">
        <v>60500</v>
      </c>
      <c r="I166" s="481" t="s">
        <v>603</v>
      </c>
      <c r="J166" s="227">
        <v>50</v>
      </c>
      <c r="K166" s="240" t="s">
        <v>30</v>
      </c>
      <c r="M166" s="342"/>
      <c r="N166" s="370"/>
      <c r="O166" s="370"/>
      <c r="P166" s="370"/>
      <c r="Q166" s="370"/>
      <c r="R166" s="370"/>
    </row>
    <row r="167" spans="1:18" s="196" customFormat="1" ht="12.75" x14ac:dyDescent="0.2">
      <c r="A167" s="613">
        <v>7</v>
      </c>
      <c r="B167" s="493">
        <v>10622</v>
      </c>
      <c r="C167" s="258" t="s">
        <v>69</v>
      </c>
      <c r="D167" s="517" t="s">
        <v>537</v>
      </c>
      <c r="E167" s="517" t="s">
        <v>642</v>
      </c>
      <c r="F167" s="221" t="s">
        <v>28</v>
      </c>
      <c r="G167" s="273">
        <v>3</v>
      </c>
      <c r="H167" s="227">
        <v>22437</v>
      </c>
      <c r="I167" s="481" t="s">
        <v>609</v>
      </c>
      <c r="J167" s="227">
        <v>35</v>
      </c>
      <c r="K167" s="240" t="s">
        <v>30</v>
      </c>
      <c r="L167" s="240">
        <v>1998</v>
      </c>
      <c r="M167" s="195" t="s">
        <v>538</v>
      </c>
      <c r="N167" s="370"/>
      <c r="O167" s="370"/>
      <c r="P167" s="370"/>
      <c r="Q167" s="370"/>
      <c r="R167" s="370"/>
    </row>
    <row r="168" spans="1:18" s="196" customFormat="1" ht="12.75" x14ac:dyDescent="0.2">
      <c r="A168" s="613">
        <v>8</v>
      </c>
      <c r="B168" s="493">
        <v>10622</v>
      </c>
      <c r="C168" s="258" t="s">
        <v>69</v>
      </c>
      <c r="D168" s="236" t="s">
        <v>539</v>
      </c>
      <c r="E168" s="517" t="s">
        <v>642</v>
      </c>
      <c r="F168" s="221" t="s">
        <v>28</v>
      </c>
      <c r="G168" s="273">
        <v>3</v>
      </c>
      <c r="H168" s="227">
        <v>25312</v>
      </c>
      <c r="I168" s="481" t="s">
        <v>610</v>
      </c>
      <c r="J168" s="227">
        <v>35</v>
      </c>
      <c r="K168" s="240" t="s">
        <v>30</v>
      </c>
      <c r="L168" s="240"/>
      <c r="M168" s="195"/>
      <c r="N168" s="370"/>
      <c r="O168" s="370"/>
      <c r="P168" s="370"/>
      <c r="Q168" s="370"/>
      <c r="R168" s="370"/>
    </row>
    <row r="169" spans="1:18" s="196" customFormat="1" ht="12.75" x14ac:dyDescent="0.2">
      <c r="A169" s="613">
        <v>9</v>
      </c>
      <c r="B169" s="493">
        <v>10622</v>
      </c>
      <c r="C169" s="258" t="s">
        <v>69</v>
      </c>
      <c r="D169" s="236" t="s">
        <v>540</v>
      </c>
      <c r="E169" s="236" t="s">
        <v>643</v>
      </c>
      <c r="F169" s="221" t="s">
        <v>28</v>
      </c>
      <c r="G169" s="273">
        <v>4</v>
      </c>
      <c r="H169" s="227">
        <v>53750</v>
      </c>
      <c r="I169" s="481" t="s">
        <v>611</v>
      </c>
      <c r="J169" s="227">
        <v>40</v>
      </c>
      <c r="K169" s="240" t="s">
        <v>30</v>
      </c>
      <c r="L169" s="240">
        <v>1998</v>
      </c>
      <c r="M169" s="195" t="s">
        <v>541</v>
      </c>
      <c r="N169" s="370"/>
      <c r="O169" s="370"/>
      <c r="P169" s="370"/>
      <c r="Q169" s="370"/>
      <c r="R169" s="370"/>
    </row>
    <row r="170" spans="1:18" s="196" customFormat="1" ht="12.75" x14ac:dyDescent="0.2">
      <c r="A170" s="613">
        <v>10</v>
      </c>
      <c r="B170" s="493">
        <v>10622</v>
      </c>
      <c r="C170" s="239" t="s">
        <v>550</v>
      </c>
      <c r="D170" s="236" t="s">
        <v>542</v>
      </c>
      <c r="E170" s="236" t="s">
        <v>644</v>
      </c>
      <c r="F170" s="221" t="s">
        <v>543</v>
      </c>
      <c r="G170" s="273">
        <v>15</v>
      </c>
      <c r="H170" s="227">
        <v>724125</v>
      </c>
      <c r="I170" s="481" t="s">
        <v>611</v>
      </c>
      <c r="J170" s="227">
        <v>250</v>
      </c>
      <c r="K170" s="240" t="s">
        <v>30</v>
      </c>
      <c r="L170" s="240"/>
      <c r="M170" s="195"/>
      <c r="N170" s="370"/>
      <c r="O170" s="370"/>
      <c r="P170" s="370"/>
      <c r="Q170" s="370"/>
      <c r="R170" s="370"/>
    </row>
    <row r="171" spans="1:18" s="196" customFormat="1" ht="12.75" x14ac:dyDescent="0.2">
      <c r="A171" s="613">
        <v>11</v>
      </c>
      <c r="B171" s="493">
        <v>10622</v>
      </c>
      <c r="C171" s="258" t="s">
        <v>69</v>
      </c>
      <c r="D171" s="236" t="s">
        <v>204</v>
      </c>
      <c r="E171" s="236" t="s">
        <v>637</v>
      </c>
      <c r="F171" s="221" t="s">
        <v>28</v>
      </c>
      <c r="G171" s="273">
        <v>3</v>
      </c>
      <c r="H171" s="227">
        <v>1250</v>
      </c>
      <c r="I171" s="481" t="s">
        <v>608</v>
      </c>
      <c r="J171" s="227">
        <v>35</v>
      </c>
      <c r="K171" s="240" t="s">
        <v>30</v>
      </c>
      <c r="L171" s="240"/>
      <c r="M171" s="195"/>
      <c r="N171" s="370"/>
      <c r="O171" s="370"/>
      <c r="P171" s="370"/>
      <c r="Q171" s="370"/>
      <c r="R171" s="370"/>
    </row>
    <row r="172" spans="1:18" s="196" customFormat="1" ht="12.75" x14ac:dyDescent="0.2">
      <c r="A172" s="613">
        <v>12</v>
      </c>
      <c r="B172" s="493">
        <v>10622</v>
      </c>
      <c r="C172" s="236" t="s">
        <v>209</v>
      </c>
      <c r="D172" s="239" t="s">
        <v>544</v>
      </c>
      <c r="E172" s="516" t="s">
        <v>638</v>
      </c>
      <c r="F172" s="221" t="s">
        <v>28</v>
      </c>
      <c r="G172" s="273">
        <v>3</v>
      </c>
      <c r="H172" s="227">
        <v>1700</v>
      </c>
      <c r="I172" s="481" t="s">
        <v>608</v>
      </c>
      <c r="J172" s="227">
        <v>36</v>
      </c>
      <c r="K172" s="240" t="s">
        <v>30</v>
      </c>
      <c r="L172" s="240"/>
      <c r="M172" s="195"/>
      <c r="N172" s="370"/>
      <c r="O172" s="370"/>
      <c r="P172" s="370"/>
      <c r="Q172" s="370"/>
      <c r="R172" s="370"/>
    </row>
    <row r="173" spans="1:18" s="196" customFormat="1" ht="12.75" x14ac:dyDescent="0.2">
      <c r="A173" s="613">
        <v>13</v>
      </c>
      <c r="B173" s="493">
        <v>10622</v>
      </c>
      <c r="C173" s="258" t="s">
        <v>69</v>
      </c>
      <c r="D173" s="236" t="s">
        <v>545</v>
      </c>
      <c r="E173" s="236" t="s">
        <v>645</v>
      </c>
      <c r="F173" s="221" t="s">
        <v>28</v>
      </c>
      <c r="G173" s="273">
        <v>3</v>
      </c>
      <c r="H173" s="227">
        <v>22500</v>
      </c>
      <c r="I173" s="481" t="s">
        <v>610</v>
      </c>
      <c r="J173" s="227">
        <v>35</v>
      </c>
      <c r="K173" s="240" t="s">
        <v>30</v>
      </c>
      <c r="L173" s="240"/>
      <c r="M173" s="195"/>
      <c r="N173" s="370"/>
      <c r="O173" s="370"/>
      <c r="P173" s="370"/>
      <c r="Q173" s="370"/>
      <c r="R173" s="370"/>
    </row>
    <row r="174" spans="1:18" s="196" customFormat="1" ht="12.75" x14ac:dyDescent="0.2">
      <c r="A174" s="613">
        <v>14</v>
      </c>
      <c r="B174" s="493">
        <v>10622</v>
      </c>
      <c r="C174" s="258" t="s">
        <v>69</v>
      </c>
      <c r="D174" s="236" t="s">
        <v>546</v>
      </c>
      <c r="E174" s="236" t="s">
        <v>646</v>
      </c>
      <c r="F174" s="221" t="s">
        <v>28</v>
      </c>
      <c r="G174" s="273">
        <v>4</v>
      </c>
      <c r="H174" s="227">
        <v>27000</v>
      </c>
      <c r="I174" s="481" t="s">
        <v>603</v>
      </c>
      <c r="J174" s="227">
        <v>18</v>
      </c>
      <c r="K174" s="240" t="s">
        <v>30</v>
      </c>
      <c r="L174" s="240"/>
      <c r="M174" s="195"/>
      <c r="N174" s="370"/>
      <c r="O174" s="370"/>
      <c r="P174" s="370"/>
      <c r="Q174" s="370"/>
      <c r="R174" s="370"/>
    </row>
    <row r="175" spans="1:18" s="196" customFormat="1" ht="12.75" x14ac:dyDescent="0.2">
      <c r="A175" s="613">
        <v>15</v>
      </c>
      <c r="B175" s="493">
        <v>10622</v>
      </c>
      <c r="C175" s="258" t="s">
        <v>69</v>
      </c>
      <c r="D175" s="516" t="s">
        <v>547</v>
      </c>
      <c r="E175" s="516" t="s">
        <v>647</v>
      </c>
      <c r="F175" s="221" t="s">
        <v>28</v>
      </c>
      <c r="G175" s="273">
        <v>4</v>
      </c>
      <c r="H175" s="639">
        <v>54000</v>
      </c>
      <c r="I175" s="481" t="s">
        <v>603</v>
      </c>
      <c r="J175" s="230">
        <v>20</v>
      </c>
      <c r="K175" s="240" t="s">
        <v>30</v>
      </c>
      <c r="L175" s="255"/>
      <c r="M175" s="255"/>
      <c r="N175" s="470"/>
      <c r="O175" s="370"/>
      <c r="P175" s="370"/>
      <c r="Q175" s="370"/>
      <c r="R175" s="370"/>
    </row>
    <row r="176" spans="1:18" s="196" customFormat="1" ht="12.75" x14ac:dyDescent="0.2">
      <c r="A176" s="613">
        <v>16</v>
      </c>
      <c r="B176" s="493">
        <v>10622</v>
      </c>
      <c r="C176" s="258" t="s">
        <v>69</v>
      </c>
      <c r="D176" s="236" t="s">
        <v>548</v>
      </c>
      <c r="E176" s="236" t="s">
        <v>647</v>
      </c>
      <c r="F176" s="221" t="s">
        <v>28</v>
      </c>
      <c r="G176" s="273">
        <v>5</v>
      </c>
      <c r="H176" s="227">
        <v>15329</v>
      </c>
      <c r="I176" s="481" t="s">
        <v>603</v>
      </c>
      <c r="J176" s="227">
        <v>25</v>
      </c>
      <c r="K176" s="240" t="s">
        <v>30</v>
      </c>
      <c r="L176" s="240"/>
      <c r="M176" s="195"/>
      <c r="N176" s="370"/>
      <c r="O176" s="370"/>
      <c r="P176" s="370"/>
      <c r="Q176" s="370"/>
      <c r="R176" s="370"/>
    </row>
    <row r="177" spans="1:18" s="196" customFormat="1" ht="12.75" x14ac:dyDescent="0.2">
      <c r="A177" s="613">
        <v>17</v>
      </c>
      <c r="B177" s="493">
        <v>10622</v>
      </c>
      <c r="C177" s="258" t="s">
        <v>69</v>
      </c>
      <c r="D177" s="236" t="s">
        <v>549</v>
      </c>
      <c r="E177" s="236" t="s">
        <v>647</v>
      </c>
      <c r="F177" s="518" t="s">
        <v>28</v>
      </c>
      <c r="G177" s="273">
        <v>3</v>
      </c>
      <c r="H177" s="227">
        <v>15500</v>
      </c>
      <c r="I177" s="481" t="s">
        <v>603</v>
      </c>
      <c r="J177" s="227">
        <v>35</v>
      </c>
      <c r="K177" s="240" t="s">
        <v>30</v>
      </c>
      <c r="L177" s="195"/>
      <c r="M177" s="195"/>
      <c r="N177" s="370"/>
      <c r="O177" s="370"/>
      <c r="P177" s="370"/>
      <c r="Q177" s="370"/>
      <c r="R177" s="370"/>
    </row>
    <row r="178" spans="1:18" s="196" customFormat="1" ht="12.75" x14ac:dyDescent="0.2">
      <c r="A178" s="613">
        <v>18</v>
      </c>
      <c r="B178" s="493">
        <v>10622</v>
      </c>
      <c r="C178" s="258" t="s">
        <v>69</v>
      </c>
      <c r="D178" s="236" t="s">
        <v>546</v>
      </c>
      <c r="E178" s="236" t="s">
        <v>647</v>
      </c>
      <c r="F178" s="221" t="s">
        <v>28</v>
      </c>
      <c r="G178" s="273">
        <v>3</v>
      </c>
      <c r="H178" s="227">
        <v>20000</v>
      </c>
      <c r="I178" s="481" t="s">
        <v>603</v>
      </c>
      <c r="J178" s="227">
        <v>50</v>
      </c>
      <c r="K178" s="240" t="s">
        <v>30</v>
      </c>
      <c r="L178" s="240"/>
      <c r="M178" s="195"/>
      <c r="N178" s="370"/>
      <c r="O178" s="370"/>
      <c r="P178" s="370"/>
      <c r="Q178" s="370"/>
      <c r="R178" s="370"/>
    </row>
    <row r="179" spans="1:18" s="196" customFormat="1" ht="12.75" x14ac:dyDescent="0.2">
      <c r="A179" s="613"/>
      <c r="B179" s="221"/>
      <c r="C179" s="236"/>
      <c r="D179" s="236"/>
      <c r="E179" s="236"/>
      <c r="F179" s="221"/>
      <c r="G179" s="273"/>
      <c r="H179" s="227"/>
      <c r="I179" s="277"/>
      <c r="J179" s="227"/>
      <c r="K179" s="240"/>
      <c r="L179" s="240"/>
      <c r="M179" s="195"/>
      <c r="N179" s="370"/>
      <c r="O179" s="370"/>
      <c r="P179" s="370"/>
      <c r="Q179" s="370"/>
      <c r="R179" s="370"/>
    </row>
    <row r="180" spans="1:18" s="196" customFormat="1" ht="12.75" x14ac:dyDescent="0.2">
      <c r="A180" s="610"/>
      <c r="B180" s="530">
        <v>10632</v>
      </c>
      <c r="C180" s="151" t="s">
        <v>1058</v>
      </c>
      <c r="D180" s="531"/>
      <c r="E180" s="531"/>
      <c r="F180" s="530"/>
      <c r="G180" s="559">
        <f>SUM(G181)</f>
        <v>3</v>
      </c>
      <c r="H180" s="558">
        <f>SUM(H181)</f>
        <v>16000</v>
      </c>
      <c r="I180" s="522"/>
      <c r="J180" s="550">
        <v>150</v>
      </c>
      <c r="K180" s="545" t="s">
        <v>30</v>
      </c>
      <c r="L180" s="545"/>
      <c r="M180" s="530"/>
      <c r="N180" s="370"/>
      <c r="O180" s="370"/>
      <c r="P180" s="370"/>
      <c r="Q180" s="370"/>
      <c r="R180" s="370"/>
    </row>
    <row r="181" spans="1:18" s="196" customFormat="1" ht="12.75" x14ac:dyDescent="0.2">
      <c r="A181" s="613">
        <v>1</v>
      </c>
      <c r="B181" s="221">
        <v>10632</v>
      </c>
      <c r="C181" s="195" t="s">
        <v>103</v>
      </c>
      <c r="D181" s="236" t="s">
        <v>104</v>
      </c>
      <c r="E181" s="239" t="s">
        <v>648</v>
      </c>
      <c r="F181" s="221" t="s">
        <v>28</v>
      </c>
      <c r="G181" s="273">
        <v>3</v>
      </c>
      <c r="H181" s="227">
        <v>16000</v>
      </c>
      <c r="I181" s="481" t="s">
        <v>602</v>
      </c>
      <c r="J181" s="242">
        <v>150</v>
      </c>
      <c r="K181" s="240" t="s">
        <v>30</v>
      </c>
      <c r="L181" s="240" t="s">
        <v>31</v>
      </c>
      <c r="M181" s="195"/>
      <c r="N181" s="370"/>
      <c r="O181" s="370"/>
      <c r="P181" s="370"/>
      <c r="Q181" s="370"/>
      <c r="R181" s="370"/>
    </row>
    <row r="182" spans="1:18" s="196" customFormat="1" ht="12.75" x14ac:dyDescent="0.2">
      <c r="A182" s="613"/>
      <c r="B182" s="221"/>
      <c r="C182" s="195"/>
      <c r="D182" s="236"/>
      <c r="E182" s="239"/>
      <c r="F182" s="221"/>
      <c r="G182" s="273"/>
      <c r="H182" s="227"/>
      <c r="I182" s="481"/>
      <c r="J182" s="242"/>
      <c r="K182" s="240"/>
      <c r="L182" s="240"/>
      <c r="M182" s="195"/>
      <c r="N182" s="370"/>
      <c r="O182" s="370"/>
      <c r="P182" s="370"/>
      <c r="Q182" s="370"/>
      <c r="R182" s="370"/>
    </row>
    <row r="183" spans="1:18" s="196" customFormat="1" ht="12.75" x14ac:dyDescent="0.2">
      <c r="A183" s="613"/>
      <c r="B183" s="530">
        <v>10710</v>
      </c>
      <c r="C183" s="151" t="s">
        <v>1098</v>
      </c>
      <c r="D183" s="236"/>
      <c r="E183" s="239"/>
      <c r="F183" s="221"/>
      <c r="G183" s="559">
        <f>SUM(G184:G219)</f>
        <v>134</v>
      </c>
      <c r="H183" s="558">
        <f>SUM(H184:H219)</f>
        <v>240000</v>
      </c>
      <c r="I183" s="481"/>
      <c r="J183" s="242"/>
      <c r="K183" s="240"/>
      <c r="L183" s="240"/>
      <c r="M183" s="195"/>
      <c r="N183" s="370"/>
      <c r="O183" s="370"/>
      <c r="P183" s="370"/>
      <c r="Q183" s="370"/>
      <c r="R183" s="370"/>
    </row>
    <row r="184" spans="1:18" s="196" customFormat="1" ht="12.75" x14ac:dyDescent="0.2">
      <c r="A184" s="613">
        <v>1</v>
      </c>
      <c r="B184" s="221">
        <v>10710</v>
      </c>
      <c r="C184" s="258" t="s">
        <v>69</v>
      </c>
      <c r="D184" s="239" t="s">
        <v>1105</v>
      </c>
      <c r="E184" s="239" t="s">
        <v>1109</v>
      </c>
      <c r="F184" s="221" t="s">
        <v>28</v>
      </c>
      <c r="G184" s="273">
        <v>2</v>
      </c>
      <c r="H184" s="225" t="s">
        <v>69</v>
      </c>
      <c r="I184" s="481" t="s">
        <v>1106</v>
      </c>
      <c r="J184" s="242"/>
      <c r="K184" s="240"/>
      <c r="L184" s="240"/>
      <c r="M184" s="195"/>
      <c r="N184" s="370"/>
      <c r="O184" s="370"/>
      <c r="P184" s="370"/>
      <c r="Q184" s="370"/>
      <c r="R184" s="370"/>
    </row>
    <row r="185" spans="1:18" s="196" customFormat="1" ht="12.75" x14ac:dyDescent="0.2">
      <c r="A185" s="613"/>
      <c r="B185" s="221">
        <v>10710</v>
      </c>
      <c r="C185" s="258" t="s">
        <v>69</v>
      </c>
      <c r="D185" s="239" t="s">
        <v>1111</v>
      </c>
      <c r="E185" s="239" t="s">
        <v>1110</v>
      </c>
      <c r="F185" s="221" t="s">
        <v>28</v>
      </c>
      <c r="G185" s="273">
        <v>2</v>
      </c>
      <c r="H185" s="225" t="s">
        <v>69</v>
      </c>
      <c r="I185" s="481" t="s">
        <v>1108</v>
      </c>
      <c r="J185" s="242"/>
      <c r="K185" s="240"/>
      <c r="L185" s="240"/>
      <c r="M185" s="195"/>
      <c r="N185" s="370"/>
      <c r="O185" s="370"/>
      <c r="P185" s="370"/>
      <c r="Q185" s="370"/>
      <c r="R185" s="370"/>
    </row>
    <row r="186" spans="1:18" s="196" customFormat="1" ht="12.75" x14ac:dyDescent="0.2">
      <c r="A186" s="613"/>
      <c r="B186" s="221"/>
      <c r="C186" s="195"/>
      <c r="D186" s="236"/>
      <c r="E186" s="239"/>
      <c r="F186" s="221"/>
      <c r="G186" s="273"/>
      <c r="H186" s="225" t="s">
        <v>69</v>
      </c>
      <c r="I186" s="277" t="s">
        <v>1107</v>
      </c>
      <c r="J186" s="242"/>
      <c r="K186" s="240"/>
      <c r="L186" s="240"/>
      <c r="M186" s="195"/>
      <c r="N186" s="370"/>
      <c r="O186" s="370"/>
      <c r="P186" s="370"/>
      <c r="Q186" s="370"/>
      <c r="R186" s="370"/>
    </row>
    <row r="187" spans="1:18" s="196" customFormat="1" ht="12.75" x14ac:dyDescent="0.2">
      <c r="A187" s="613"/>
      <c r="B187" s="221">
        <v>10710</v>
      </c>
      <c r="C187" s="258" t="s">
        <v>69</v>
      </c>
      <c r="D187" s="239" t="s">
        <v>1115</v>
      </c>
      <c r="E187" s="224" t="s">
        <v>1114</v>
      </c>
      <c r="F187" s="221"/>
      <c r="G187" s="273">
        <v>2</v>
      </c>
      <c r="H187" s="225" t="s">
        <v>69</v>
      </c>
      <c r="I187" s="277" t="s">
        <v>1112</v>
      </c>
      <c r="J187" s="242"/>
      <c r="K187" s="240"/>
      <c r="L187" s="240"/>
      <c r="M187" s="195"/>
      <c r="N187" s="370"/>
      <c r="O187" s="370"/>
      <c r="P187" s="370"/>
      <c r="Q187" s="370"/>
      <c r="R187" s="370"/>
    </row>
    <row r="188" spans="1:18" s="196" customFormat="1" ht="12.75" x14ac:dyDescent="0.2">
      <c r="A188" s="613"/>
      <c r="B188" s="221"/>
      <c r="C188" s="195"/>
      <c r="D188" s="236"/>
      <c r="E188" s="239"/>
      <c r="F188" s="221"/>
      <c r="G188" s="273"/>
      <c r="H188" s="225"/>
      <c r="I188" s="277" t="s">
        <v>1113</v>
      </c>
      <c r="J188" s="242"/>
      <c r="K188" s="240"/>
      <c r="L188" s="240"/>
      <c r="M188" s="195"/>
      <c r="N188" s="370"/>
      <c r="O188" s="370"/>
      <c r="P188" s="370"/>
      <c r="Q188" s="370"/>
      <c r="R188" s="370"/>
    </row>
    <row r="189" spans="1:18" s="196" customFormat="1" ht="12.75" x14ac:dyDescent="0.2">
      <c r="A189" s="613"/>
      <c r="B189" s="221">
        <v>10710</v>
      </c>
      <c r="C189" s="258" t="s">
        <v>69</v>
      </c>
      <c r="D189" s="239" t="s">
        <v>1119</v>
      </c>
      <c r="E189" s="239" t="s">
        <v>1120</v>
      </c>
      <c r="F189" s="221" t="s">
        <v>28</v>
      </c>
      <c r="G189" s="273">
        <v>2</v>
      </c>
      <c r="H189" s="225" t="s">
        <v>69</v>
      </c>
      <c r="I189" s="481" t="s">
        <v>1118</v>
      </c>
      <c r="J189" s="242"/>
      <c r="K189" s="240"/>
      <c r="L189" s="240"/>
      <c r="M189" s="195"/>
      <c r="N189" s="370"/>
      <c r="O189" s="370"/>
      <c r="P189" s="370"/>
      <c r="Q189" s="370"/>
      <c r="R189" s="370"/>
    </row>
    <row r="190" spans="1:18" s="196" customFormat="1" ht="12.75" x14ac:dyDescent="0.2">
      <c r="A190" s="613"/>
      <c r="B190" s="221">
        <v>10710</v>
      </c>
      <c r="C190" s="258" t="s">
        <v>69</v>
      </c>
      <c r="D190" s="239" t="s">
        <v>1126</v>
      </c>
      <c r="E190" s="239" t="s">
        <v>1121</v>
      </c>
      <c r="F190" s="221" t="s">
        <v>28</v>
      </c>
      <c r="G190" s="273">
        <v>2</v>
      </c>
      <c r="H190" s="225" t="s">
        <v>69</v>
      </c>
      <c r="I190" s="277" t="s">
        <v>1122</v>
      </c>
      <c r="J190" s="242"/>
      <c r="K190" s="240"/>
      <c r="L190" s="240"/>
      <c r="M190" s="195"/>
      <c r="N190" s="370"/>
      <c r="O190" s="370"/>
      <c r="P190" s="370"/>
      <c r="Q190" s="370"/>
      <c r="R190" s="370"/>
    </row>
    <row r="191" spans="1:18" s="196" customFormat="1" ht="12.75" x14ac:dyDescent="0.2">
      <c r="A191" s="613"/>
      <c r="B191" s="221">
        <v>10710</v>
      </c>
      <c r="C191" s="258" t="s">
        <v>69</v>
      </c>
      <c r="D191" s="239" t="s">
        <v>1127</v>
      </c>
      <c r="E191" s="239" t="s">
        <v>1123</v>
      </c>
      <c r="F191" s="221" t="s">
        <v>28</v>
      </c>
      <c r="G191" s="273">
        <v>2</v>
      </c>
      <c r="H191" s="225" t="s">
        <v>69</v>
      </c>
      <c r="I191" s="277" t="s">
        <v>1124</v>
      </c>
      <c r="J191" s="242"/>
      <c r="K191" s="240"/>
      <c r="L191" s="240"/>
      <c r="M191" s="195"/>
      <c r="N191" s="370"/>
      <c r="O191" s="370"/>
      <c r="P191" s="370"/>
      <c r="Q191" s="370"/>
      <c r="R191" s="370"/>
    </row>
    <row r="192" spans="1:18" s="196" customFormat="1" ht="12.75" x14ac:dyDescent="0.2">
      <c r="A192" s="613"/>
      <c r="B192" s="221">
        <v>10710</v>
      </c>
      <c r="C192" s="258" t="s">
        <v>69</v>
      </c>
      <c r="D192" s="239" t="s">
        <v>1130</v>
      </c>
      <c r="E192" s="239" t="s">
        <v>1129</v>
      </c>
      <c r="F192" s="221" t="s">
        <v>28</v>
      </c>
      <c r="G192" s="273">
        <v>2</v>
      </c>
      <c r="H192" s="225" t="s">
        <v>69</v>
      </c>
      <c r="I192" s="277" t="s">
        <v>1128</v>
      </c>
      <c r="J192" s="242"/>
      <c r="K192" s="240"/>
      <c r="L192" s="240"/>
      <c r="M192" s="195"/>
      <c r="N192" s="370"/>
      <c r="O192" s="370"/>
      <c r="P192" s="370"/>
      <c r="Q192" s="370"/>
      <c r="R192" s="370"/>
    </row>
    <row r="193" spans="1:18" s="196" customFormat="1" ht="12.75" x14ac:dyDescent="0.2">
      <c r="A193" s="613"/>
      <c r="B193" s="221">
        <v>10710</v>
      </c>
      <c r="C193" s="258" t="s">
        <v>69</v>
      </c>
      <c r="D193" s="239" t="s">
        <v>1133</v>
      </c>
      <c r="E193" s="239" t="s">
        <v>1132</v>
      </c>
      <c r="F193" s="221" t="s">
        <v>28</v>
      </c>
      <c r="G193" s="273">
        <v>2</v>
      </c>
      <c r="H193" s="225" t="s">
        <v>69</v>
      </c>
      <c r="I193" s="481" t="s">
        <v>1131</v>
      </c>
      <c r="J193" s="242"/>
      <c r="K193" s="240"/>
      <c r="L193" s="240"/>
      <c r="M193" s="195"/>
      <c r="N193" s="370"/>
      <c r="O193" s="370"/>
      <c r="P193" s="370"/>
      <c r="Q193" s="370"/>
      <c r="R193" s="370"/>
    </row>
    <row r="194" spans="1:18" s="196" customFormat="1" ht="12.75" x14ac:dyDescent="0.2">
      <c r="A194" s="613"/>
      <c r="B194" s="221">
        <v>10710</v>
      </c>
      <c r="C194" s="258" t="s">
        <v>69</v>
      </c>
      <c r="D194" s="239" t="s">
        <v>1139</v>
      </c>
      <c r="E194" s="239" t="s">
        <v>1136</v>
      </c>
      <c r="F194" s="221" t="s">
        <v>28</v>
      </c>
      <c r="G194" s="273">
        <v>2</v>
      </c>
      <c r="H194" s="225" t="s">
        <v>69</v>
      </c>
      <c r="I194" s="277" t="s">
        <v>1131</v>
      </c>
      <c r="J194" s="242"/>
      <c r="K194" s="240"/>
      <c r="L194" s="240"/>
      <c r="M194" s="195"/>
      <c r="N194" s="370"/>
      <c r="O194" s="370"/>
      <c r="P194" s="370"/>
      <c r="Q194" s="370"/>
      <c r="R194" s="370"/>
    </row>
    <row r="195" spans="1:18" s="196" customFormat="1" ht="12.75" x14ac:dyDescent="0.2">
      <c r="A195" s="613"/>
      <c r="B195" s="221">
        <v>10710</v>
      </c>
      <c r="C195" s="258" t="s">
        <v>69</v>
      </c>
      <c r="D195" s="239" t="s">
        <v>1140</v>
      </c>
      <c r="E195" s="239" t="s">
        <v>1132</v>
      </c>
      <c r="F195" s="221" t="s">
        <v>28</v>
      </c>
      <c r="G195" s="273">
        <v>2</v>
      </c>
      <c r="H195" s="225" t="s">
        <v>69</v>
      </c>
      <c r="I195" s="277" t="s">
        <v>1134</v>
      </c>
      <c r="J195" s="242"/>
      <c r="K195" s="240"/>
      <c r="L195" s="240"/>
      <c r="M195" s="195"/>
      <c r="N195" s="370"/>
      <c r="O195" s="370"/>
      <c r="P195" s="370"/>
      <c r="Q195" s="370"/>
      <c r="R195" s="370"/>
    </row>
    <row r="196" spans="1:18" s="196" customFormat="1" ht="12.75" x14ac:dyDescent="0.2">
      <c r="A196" s="613"/>
      <c r="B196" s="221">
        <v>10710</v>
      </c>
      <c r="C196" s="258" t="s">
        <v>69</v>
      </c>
      <c r="D196" s="239" t="s">
        <v>1141</v>
      </c>
      <c r="E196" s="239" t="s">
        <v>1137</v>
      </c>
      <c r="F196" s="221" t="s">
        <v>28</v>
      </c>
      <c r="G196" s="273">
        <v>2</v>
      </c>
      <c r="H196" s="225" t="s">
        <v>69</v>
      </c>
      <c r="I196" s="277" t="s">
        <v>1135</v>
      </c>
      <c r="J196" s="242"/>
      <c r="K196" s="240"/>
      <c r="L196" s="240"/>
      <c r="M196" s="195"/>
      <c r="N196" s="370"/>
      <c r="O196" s="370"/>
      <c r="P196" s="370"/>
      <c r="Q196" s="370"/>
      <c r="R196" s="370"/>
    </row>
    <row r="197" spans="1:18" s="196" customFormat="1" ht="12.75" x14ac:dyDescent="0.2">
      <c r="A197" s="613"/>
      <c r="B197" s="221">
        <v>10710</v>
      </c>
      <c r="C197" s="258" t="s">
        <v>69</v>
      </c>
      <c r="D197" s="239" t="s">
        <v>1142</v>
      </c>
      <c r="E197" s="239" t="s">
        <v>1138</v>
      </c>
      <c r="F197" s="221" t="s">
        <v>28</v>
      </c>
      <c r="G197" s="273">
        <v>2</v>
      </c>
      <c r="H197" s="225" t="s">
        <v>69</v>
      </c>
      <c r="I197" s="277" t="s">
        <v>1131</v>
      </c>
      <c r="J197" s="242"/>
      <c r="K197" s="240"/>
      <c r="L197" s="240"/>
      <c r="M197" s="195"/>
      <c r="N197" s="370"/>
      <c r="O197" s="370"/>
      <c r="P197" s="370"/>
      <c r="Q197" s="370"/>
      <c r="R197" s="370"/>
    </row>
    <row r="198" spans="1:18" s="196" customFormat="1" ht="12.75" x14ac:dyDescent="0.2">
      <c r="A198" s="613"/>
      <c r="B198" s="221">
        <v>10710</v>
      </c>
      <c r="C198" s="258" t="s">
        <v>69</v>
      </c>
      <c r="D198" s="239" t="s">
        <v>1143</v>
      </c>
      <c r="E198" s="239" t="s">
        <v>1132</v>
      </c>
      <c r="F198" s="221" t="s">
        <v>28</v>
      </c>
      <c r="G198" s="273">
        <v>2</v>
      </c>
      <c r="H198" s="225" t="s">
        <v>69</v>
      </c>
      <c r="I198" s="277" t="s">
        <v>1118</v>
      </c>
      <c r="J198" s="242"/>
      <c r="K198" s="240"/>
      <c r="L198" s="240"/>
      <c r="M198" s="195"/>
      <c r="N198" s="370"/>
      <c r="O198" s="370"/>
      <c r="P198" s="370"/>
      <c r="Q198" s="370"/>
      <c r="R198" s="370"/>
    </row>
    <row r="199" spans="1:18" s="196" customFormat="1" ht="12.75" x14ac:dyDescent="0.2">
      <c r="A199" s="613"/>
      <c r="B199" s="221">
        <v>10710</v>
      </c>
      <c r="C199" s="258" t="s">
        <v>69</v>
      </c>
      <c r="D199" s="239" t="s">
        <v>1160</v>
      </c>
      <c r="E199" s="239" t="s">
        <v>1117</v>
      </c>
      <c r="F199" s="221" t="s">
        <v>28</v>
      </c>
      <c r="G199" s="273">
        <v>2</v>
      </c>
      <c r="H199" s="225" t="s">
        <v>69</v>
      </c>
      <c r="I199" s="481" t="s">
        <v>1159</v>
      </c>
      <c r="J199" s="242"/>
      <c r="K199" s="240"/>
      <c r="L199" s="240"/>
      <c r="M199" s="195"/>
      <c r="N199" s="370"/>
      <c r="O199" s="370"/>
      <c r="P199" s="370"/>
      <c r="Q199" s="370"/>
      <c r="R199" s="370"/>
    </row>
    <row r="200" spans="1:18" s="196" customFormat="1" ht="12.75" x14ac:dyDescent="0.2">
      <c r="A200" s="613"/>
      <c r="B200" s="221">
        <v>10710</v>
      </c>
      <c r="C200" s="258" t="s">
        <v>69</v>
      </c>
      <c r="D200" s="239" t="s">
        <v>671</v>
      </c>
      <c r="E200" s="239" t="s">
        <v>1168</v>
      </c>
      <c r="F200" s="221" t="s">
        <v>28</v>
      </c>
      <c r="G200" s="273">
        <v>4</v>
      </c>
      <c r="H200" s="225" t="s">
        <v>69</v>
      </c>
      <c r="I200" s="277" t="s">
        <v>1165</v>
      </c>
      <c r="J200" s="242"/>
      <c r="K200" s="240"/>
      <c r="L200" s="240"/>
      <c r="M200" s="195"/>
      <c r="N200" s="370"/>
      <c r="O200" s="370"/>
      <c r="P200" s="370"/>
      <c r="Q200" s="370"/>
      <c r="R200" s="370"/>
    </row>
    <row r="201" spans="1:18" s="196" customFormat="1" ht="12.75" x14ac:dyDescent="0.2">
      <c r="A201" s="613"/>
      <c r="B201" s="221"/>
      <c r="C201" s="258"/>
      <c r="D201" s="239"/>
      <c r="E201" s="239"/>
      <c r="F201" s="221"/>
      <c r="G201" s="273"/>
      <c r="H201" s="225"/>
      <c r="I201" s="277" t="s">
        <v>1166</v>
      </c>
      <c r="J201" s="242"/>
      <c r="K201" s="240"/>
      <c r="L201" s="240"/>
      <c r="M201" s="195"/>
      <c r="N201" s="370"/>
      <c r="O201" s="370"/>
      <c r="P201" s="370"/>
      <c r="Q201" s="370"/>
      <c r="R201" s="370"/>
    </row>
    <row r="202" spans="1:18" s="196" customFormat="1" ht="12.75" x14ac:dyDescent="0.2">
      <c r="A202" s="613"/>
      <c r="B202" s="221"/>
      <c r="C202" s="258"/>
      <c r="D202" s="239"/>
      <c r="E202" s="239"/>
      <c r="F202" s="221"/>
      <c r="G202" s="273"/>
      <c r="H202" s="225"/>
      <c r="I202" s="277" t="s">
        <v>1167</v>
      </c>
      <c r="J202" s="242"/>
      <c r="K202" s="240"/>
      <c r="L202" s="240"/>
      <c r="M202" s="195"/>
      <c r="N202" s="370"/>
      <c r="O202" s="370"/>
      <c r="P202" s="370"/>
      <c r="Q202" s="370"/>
      <c r="R202" s="370"/>
    </row>
    <row r="203" spans="1:18" s="196" customFormat="1" ht="12.75" x14ac:dyDescent="0.2">
      <c r="A203" s="613"/>
      <c r="B203" s="221">
        <v>10710</v>
      </c>
      <c r="C203" s="224" t="s">
        <v>463</v>
      </c>
      <c r="D203" s="239" t="s">
        <v>464</v>
      </c>
      <c r="E203" s="239" t="s">
        <v>1181</v>
      </c>
      <c r="F203" s="221" t="s">
        <v>28</v>
      </c>
      <c r="G203" s="275" t="s">
        <v>69</v>
      </c>
      <c r="H203" s="225" t="s">
        <v>69</v>
      </c>
      <c r="I203" s="277" t="s">
        <v>1175</v>
      </c>
      <c r="J203" s="242"/>
      <c r="K203" s="240"/>
      <c r="L203" s="240"/>
      <c r="M203" s="370" t="s">
        <v>1176</v>
      </c>
      <c r="N203" s="370"/>
      <c r="O203" s="370"/>
      <c r="P203" s="370"/>
      <c r="Q203" s="370"/>
      <c r="R203" s="370"/>
    </row>
    <row r="204" spans="1:18" s="196" customFormat="1" ht="12.75" x14ac:dyDescent="0.2">
      <c r="A204" s="613"/>
      <c r="B204" s="221"/>
      <c r="C204" s="258"/>
      <c r="D204" s="239"/>
      <c r="E204" s="239" t="s">
        <v>1182</v>
      </c>
      <c r="F204" s="221"/>
      <c r="G204" s="273"/>
      <c r="H204" s="225"/>
      <c r="I204" s="277" t="s">
        <v>1177</v>
      </c>
      <c r="J204" s="242"/>
      <c r="K204" s="240"/>
      <c r="L204" s="240"/>
      <c r="M204" s="370" t="s">
        <v>1178</v>
      </c>
      <c r="N204" s="370"/>
      <c r="O204" s="370"/>
      <c r="P204" s="370"/>
      <c r="Q204" s="370"/>
      <c r="R204" s="370"/>
    </row>
    <row r="205" spans="1:18" s="196" customFormat="1" ht="12.75" x14ac:dyDescent="0.2">
      <c r="A205" s="613"/>
      <c r="B205" s="221"/>
      <c r="C205" s="258"/>
      <c r="D205" s="239"/>
      <c r="E205" s="239"/>
      <c r="F205" s="221"/>
      <c r="G205" s="273"/>
      <c r="H205" s="225"/>
      <c r="I205" s="277" t="s">
        <v>1179</v>
      </c>
      <c r="J205" s="242"/>
      <c r="K205" s="240"/>
      <c r="L205" s="240"/>
      <c r="M205" s="370" t="s">
        <v>1180</v>
      </c>
      <c r="N205" s="370"/>
      <c r="O205" s="370"/>
      <c r="P205" s="370"/>
      <c r="Q205" s="370"/>
      <c r="R205" s="370"/>
    </row>
    <row r="206" spans="1:18" s="196" customFormat="1" ht="12.75" x14ac:dyDescent="0.2">
      <c r="A206" s="613"/>
      <c r="B206" s="221"/>
      <c r="C206" s="258"/>
      <c r="D206" s="239"/>
      <c r="E206" s="239"/>
      <c r="F206" s="221"/>
      <c r="G206" s="273"/>
      <c r="H206" s="225"/>
      <c r="I206" s="481" t="s">
        <v>1183</v>
      </c>
      <c r="J206" s="242"/>
      <c r="K206" s="240"/>
      <c r="L206" s="240"/>
      <c r="M206" s="195"/>
      <c r="N206" s="370"/>
      <c r="O206" s="370"/>
      <c r="P206" s="370"/>
      <c r="Q206" s="370"/>
      <c r="R206" s="370"/>
    </row>
    <row r="207" spans="1:18" s="196" customFormat="1" ht="12.75" x14ac:dyDescent="0.2">
      <c r="A207" s="613"/>
      <c r="B207" s="221">
        <v>10710</v>
      </c>
      <c r="C207" s="258" t="s">
        <v>69</v>
      </c>
      <c r="D207" s="239" t="s">
        <v>1187</v>
      </c>
      <c r="E207" s="239" t="s">
        <v>1186</v>
      </c>
      <c r="F207" s="221" t="s">
        <v>28</v>
      </c>
      <c r="G207" s="273">
        <v>2</v>
      </c>
      <c r="H207" s="225" t="s">
        <v>69</v>
      </c>
      <c r="I207" s="277" t="s">
        <v>1185</v>
      </c>
      <c r="J207" s="242"/>
      <c r="K207" s="240"/>
      <c r="L207" s="240"/>
      <c r="M207" s="195"/>
      <c r="N207" s="370"/>
      <c r="O207" s="370"/>
      <c r="P207" s="370"/>
      <c r="Q207" s="370"/>
      <c r="R207" s="370"/>
    </row>
    <row r="208" spans="1:18" s="196" customFormat="1" ht="12.75" x14ac:dyDescent="0.2">
      <c r="A208" s="613"/>
      <c r="B208" s="221">
        <v>10710</v>
      </c>
      <c r="C208" s="258" t="s">
        <v>69</v>
      </c>
      <c r="D208" s="239" t="s">
        <v>1189</v>
      </c>
      <c r="E208" s="239" t="s">
        <v>1132</v>
      </c>
      <c r="F208" s="221" t="s">
        <v>28</v>
      </c>
      <c r="G208" s="273">
        <v>2</v>
      </c>
      <c r="H208" s="225" t="s">
        <v>69</v>
      </c>
      <c r="I208" s="277" t="s">
        <v>1188</v>
      </c>
      <c r="J208" s="242"/>
      <c r="K208" s="240"/>
      <c r="L208" s="240"/>
      <c r="M208" s="195"/>
      <c r="N208" s="370"/>
      <c r="O208" s="370"/>
      <c r="P208" s="370"/>
      <c r="Q208" s="370"/>
      <c r="R208" s="370"/>
    </row>
    <row r="209" spans="1:18" s="196" customFormat="1" ht="12.75" x14ac:dyDescent="0.2">
      <c r="A209" s="613"/>
      <c r="B209" s="221">
        <v>10710</v>
      </c>
      <c r="C209" s="258" t="s">
        <v>69</v>
      </c>
      <c r="D209" s="224" t="s">
        <v>1102</v>
      </c>
      <c r="E209" s="224" t="s">
        <v>1103</v>
      </c>
      <c r="F209" s="221" t="s">
        <v>28</v>
      </c>
      <c r="G209" s="255">
        <v>30</v>
      </c>
      <c r="H209" s="632">
        <v>80000</v>
      </c>
      <c r="I209" s="224" t="s">
        <v>1104</v>
      </c>
      <c r="J209" s="242"/>
      <c r="K209" s="240"/>
      <c r="L209" s="240"/>
      <c r="M209" s="195"/>
      <c r="N209" s="370"/>
      <c r="O209" s="370"/>
      <c r="P209" s="370"/>
      <c r="Q209" s="370"/>
      <c r="R209" s="370"/>
    </row>
    <row r="210" spans="1:18" s="196" customFormat="1" ht="12.75" x14ac:dyDescent="0.2">
      <c r="A210" s="613"/>
      <c r="B210" s="221"/>
      <c r="C210" s="224"/>
      <c r="D210" s="224"/>
      <c r="E210" s="224" t="s">
        <v>816</v>
      </c>
      <c r="F210" s="221"/>
      <c r="G210" s="255"/>
      <c r="H210" s="229"/>
      <c r="I210" s="682" t="s">
        <v>1163</v>
      </c>
      <c r="J210" s="242"/>
      <c r="K210" s="240"/>
      <c r="L210" s="240"/>
      <c r="M210" s="195"/>
      <c r="N210" s="370"/>
      <c r="O210" s="370"/>
      <c r="P210" s="370"/>
      <c r="Q210" s="370"/>
      <c r="R210" s="370"/>
    </row>
    <row r="211" spans="1:18" s="196" customFormat="1" ht="12.75" x14ac:dyDescent="0.2">
      <c r="A211" s="613"/>
      <c r="B211" s="221"/>
      <c r="C211" s="224"/>
      <c r="D211" s="224"/>
      <c r="E211" s="224"/>
      <c r="F211" s="221"/>
      <c r="G211" s="255"/>
      <c r="H211" s="229"/>
      <c r="I211" s="224" t="s">
        <v>1164</v>
      </c>
      <c r="J211" s="242"/>
      <c r="K211" s="240"/>
      <c r="L211" s="240"/>
      <c r="M211" s="195"/>
      <c r="N211" s="370"/>
      <c r="O211" s="370"/>
      <c r="P211" s="370"/>
      <c r="Q211" s="370"/>
      <c r="R211" s="370"/>
    </row>
    <row r="212" spans="1:18" s="196" customFormat="1" ht="12.75" x14ac:dyDescent="0.2">
      <c r="A212" s="613"/>
      <c r="B212" s="221">
        <v>10710</v>
      </c>
      <c r="C212" s="258" t="s">
        <v>69</v>
      </c>
      <c r="D212" s="224" t="s">
        <v>1206</v>
      </c>
      <c r="E212" s="224" t="s">
        <v>887</v>
      </c>
      <c r="F212" s="221" t="s">
        <v>28</v>
      </c>
      <c r="G212" s="255">
        <v>2</v>
      </c>
      <c r="H212" s="225" t="s">
        <v>69</v>
      </c>
      <c r="I212" s="277" t="s">
        <v>1204</v>
      </c>
      <c r="J212" s="242"/>
      <c r="K212" s="240"/>
      <c r="L212" s="240"/>
      <c r="M212" s="195"/>
      <c r="N212" s="370"/>
      <c r="O212" s="370"/>
      <c r="P212" s="370"/>
      <c r="Q212" s="370"/>
      <c r="R212" s="370"/>
    </row>
    <row r="213" spans="1:18" s="196" customFormat="1" ht="12.75" x14ac:dyDescent="0.2">
      <c r="A213" s="613"/>
      <c r="B213" s="221"/>
      <c r="C213" s="224"/>
      <c r="D213" s="224"/>
      <c r="E213" s="224"/>
      <c r="F213" s="221"/>
      <c r="G213" s="255"/>
      <c r="H213" s="229"/>
      <c r="I213" s="277" t="s">
        <v>1205</v>
      </c>
      <c r="J213" s="242"/>
      <c r="K213" s="240"/>
      <c r="L213" s="240"/>
      <c r="M213" s="195"/>
      <c r="N213" s="370"/>
      <c r="O213" s="370"/>
      <c r="P213" s="370"/>
      <c r="Q213" s="370"/>
      <c r="R213" s="370"/>
    </row>
    <row r="214" spans="1:18" s="196" customFormat="1" ht="12.75" x14ac:dyDescent="0.2">
      <c r="A214" s="613"/>
      <c r="B214" s="221">
        <v>10710</v>
      </c>
      <c r="C214" s="258" t="s">
        <v>69</v>
      </c>
      <c r="D214" s="224" t="s">
        <v>1208</v>
      </c>
      <c r="E214" s="224" t="s">
        <v>887</v>
      </c>
      <c r="F214" s="221" t="s">
        <v>28</v>
      </c>
      <c r="G214" s="255">
        <v>2</v>
      </c>
      <c r="H214" s="225" t="s">
        <v>69</v>
      </c>
      <c r="I214" s="277" t="s">
        <v>1207</v>
      </c>
      <c r="J214" s="242"/>
      <c r="K214" s="240"/>
      <c r="L214" s="240"/>
      <c r="M214" s="195"/>
      <c r="N214" s="370"/>
      <c r="O214" s="370"/>
      <c r="P214" s="370"/>
      <c r="Q214" s="370"/>
      <c r="R214" s="370"/>
    </row>
    <row r="215" spans="1:18" s="196" customFormat="1" ht="12.75" x14ac:dyDescent="0.2">
      <c r="A215" s="613"/>
      <c r="B215" s="221"/>
      <c r="C215" s="224"/>
      <c r="D215" s="224"/>
      <c r="E215" s="224"/>
      <c r="F215" s="221"/>
      <c r="G215" s="255"/>
      <c r="H215" s="229"/>
      <c r="I215" s="224"/>
      <c r="J215" s="242"/>
      <c r="K215" s="240"/>
      <c r="L215" s="240"/>
      <c r="M215" s="195"/>
      <c r="N215" s="370"/>
      <c r="O215" s="370"/>
      <c r="P215" s="370"/>
      <c r="Q215" s="370"/>
      <c r="R215" s="370"/>
    </row>
    <row r="216" spans="1:18" s="196" customFormat="1" ht="12.75" x14ac:dyDescent="0.2">
      <c r="A216" s="613"/>
      <c r="B216" s="530">
        <v>10723</v>
      </c>
      <c r="C216" s="521" t="s">
        <v>1161</v>
      </c>
      <c r="D216" s="236"/>
      <c r="E216" s="239"/>
      <c r="F216" s="221"/>
      <c r="G216" s="559">
        <f>SUM(G217:G220)</f>
        <v>32</v>
      </c>
      <c r="H216" s="558">
        <f>SUM(H217:H220)</f>
        <v>80000</v>
      </c>
      <c r="I216" s="277"/>
      <c r="J216" s="242"/>
      <c r="K216" s="240"/>
      <c r="L216" s="240"/>
      <c r="M216" s="195"/>
      <c r="N216" s="370"/>
      <c r="O216" s="370"/>
      <c r="P216" s="370"/>
      <c r="Q216" s="370"/>
      <c r="R216" s="370"/>
    </row>
    <row r="217" spans="1:18" s="196" customFormat="1" ht="12.75" x14ac:dyDescent="0.2">
      <c r="A217" s="613"/>
      <c r="B217" s="221">
        <v>10723</v>
      </c>
      <c r="C217" s="258" t="s">
        <v>69</v>
      </c>
      <c r="D217" s="224" t="s">
        <v>1102</v>
      </c>
      <c r="E217" s="224" t="s">
        <v>1103</v>
      </c>
      <c r="F217" s="221" t="s">
        <v>28</v>
      </c>
      <c r="G217" s="255">
        <v>30</v>
      </c>
      <c r="H217" s="632">
        <v>80000</v>
      </c>
      <c r="I217" s="224" t="s">
        <v>1162</v>
      </c>
      <c r="J217" s="242"/>
      <c r="K217" s="240"/>
      <c r="L217" s="240"/>
      <c r="M217" s="195"/>
      <c r="N217" s="370"/>
      <c r="O217" s="370"/>
      <c r="P217" s="370"/>
      <c r="Q217" s="370"/>
      <c r="R217" s="370"/>
    </row>
    <row r="218" spans="1:18" s="196" customFormat="1" ht="12.75" x14ac:dyDescent="0.2">
      <c r="A218" s="613"/>
      <c r="B218" s="221"/>
      <c r="C218" s="224"/>
      <c r="D218" s="224"/>
      <c r="E218" s="224" t="s">
        <v>816</v>
      </c>
      <c r="F218" s="221"/>
      <c r="G218" s="255"/>
      <c r="H218" s="229"/>
      <c r="I218" s="224"/>
      <c r="J218" s="242"/>
      <c r="K218" s="240"/>
      <c r="L218" s="240"/>
      <c r="M218" s="195"/>
      <c r="N218" s="370"/>
      <c r="O218" s="370"/>
      <c r="P218" s="370"/>
      <c r="Q218" s="370"/>
      <c r="R218" s="370"/>
    </row>
    <row r="219" spans="1:18" s="196" customFormat="1" ht="12.75" x14ac:dyDescent="0.2">
      <c r="A219" s="613"/>
      <c r="B219" s="221">
        <v>10723</v>
      </c>
      <c r="C219" s="258" t="s">
        <v>69</v>
      </c>
      <c r="D219" s="224" t="s">
        <v>1156</v>
      </c>
      <c r="E219" s="224" t="s">
        <v>1155</v>
      </c>
      <c r="F219" s="221" t="s">
        <v>28</v>
      </c>
      <c r="G219" s="255">
        <v>2</v>
      </c>
      <c r="H219" s="225" t="s">
        <v>69</v>
      </c>
      <c r="I219" s="224" t="s">
        <v>1154</v>
      </c>
      <c r="J219" s="242"/>
      <c r="K219" s="240"/>
      <c r="L219" s="240"/>
      <c r="M219" s="195"/>
      <c r="N219" s="370"/>
      <c r="O219" s="370"/>
      <c r="P219" s="370"/>
      <c r="Q219" s="370"/>
      <c r="R219" s="370"/>
    </row>
    <row r="220" spans="1:18" s="196" customFormat="1" ht="12.75" x14ac:dyDescent="0.2">
      <c r="A220" s="613"/>
      <c r="B220" s="221"/>
      <c r="C220" s="224"/>
      <c r="D220" s="224"/>
      <c r="E220" s="224"/>
      <c r="F220" s="221"/>
      <c r="G220" s="255"/>
      <c r="H220" s="229"/>
      <c r="I220" s="224"/>
      <c r="J220" s="242"/>
      <c r="K220" s="240"/>
      <c r="L220" s="240"/>
      <c r="M220" s="195"/>
      <c r="N220" s="370"/>
      <c r="O220" s="370"/>
      <c r="P220" s="370"/>
      <c r="Q220" s="370"/>
      <c r="R220" s="370"/>
    </row>
    <row r="221" spans="1:18" s="196" customFormat="1" ht="12.75" x14ac:dyDescent="0.2">
      <c r="A221" s="613"/>
      <c r="B221" s="530">
        <v>10732</v>
      </c>
      <c r="C221" s="521" t="s">
        <v>1144</v>
      </c>
      <c r="D221" s="236"/>
      <c r="E221" s="239"/>
      <c r="F221" s="221"/>
      <c r="G221" s="559">
        <f>SUM(G222:G223)</f>
        <v>4</v>
      </c>
      <c r="H221" s="559">
        <f>SUM(H222:H223)</f>
        <v>0</v>
      </c>
      <c r="I221" s="240"/>
      <c r="J221" s="242"/>
      <c r="K221" s="240"/>
      <c r="L221" s="240"/>
      <c r="M221" s="195"/>
      <c r="N221" s="370"/>
      <c r="O221" s="370"/>
      <c r="P221" s="370"/>
      <c r="Q221" s="370"/>
      <c r="R221" s="370"/>
    </row>
    <row r="222" spans="1:18" s="196" customFormat="1" ht="12.75" x14ac:dyDescent="0.2">
      <c r="A222" s="613"/>
      <c r="B222" s="221">
        <v>10732</v>
      </c>
      <c r="C222" s="258" t="s">
        <v>69</v>
      </c>
      <c r="D222" s="239" t="s">
        <v>1147</v>
      </c>
      <c r="E222" s="239" t="s">
        <v>1146</v>
      </c>
      <c r="F222" s="221" t="s">
        <v>28</v>
      </c>
      <c r="G222" s="273">
        <v>2</v>
      </c>
      <c r="H222" s="225" t="s">
        <v>69</v>
      </c>
      <c r="I222" s="481" t="s">
        <v>1145</v>
      </c>
      <c r="J222" s="242"/>
      <c r="K222" s="240"/>
      <c r="L222" s="240"/>
      <c r="M222" s="195"/>
      <c r="N222" s="370"/>
      <c r="O222" s="370"/>
      <c r="P222" s="370"/>
      <c r="Q222" s="370"/>
      <c r="R222" s="370"/>
    </row>
    <row r="223" spans="1:18" s="196" customFormat="1" ht="12.75" x14ac:dyDescent="0.2">
      <c r="A223" s="613"/>
      <c r="B223" s="221">
        <v>10732</v>
      </c>
      <c r="C223" s="258" t="s">
        <v>69</v>
      </c>
      <c r="D223" s="239" t="s">
        <v>1150</v>
      </c>
      <c r="E223" s="239" t="s">
        <v>1149</v>
      </c>
      <c r="F223" s="221" t="s">
        <v>28</v>
      </c>
      <c r="G223" s="273">
        <v>2</v>
      </c>
      <c r="H223" s="225" t="s">
        <v>69</v>
      </c>
      <c r="I223" s="277" t="s">
        <v>1148</v>
      </c>
      <c r="J223" s="242"/>
      <c r="K223" s="240"/>
      <c r="L223" s="240"/>
      <c r="M223" s="195"/>
      <c r="N223" s="370"/>
      <c r="O223" s="370"/>
      <c r="P223" s="370"/>
      <c r="Q223" s="370"/>
      <c r="R223" s="370"/>
    </row>
    <row r="224" spans="1:18" s="196" customFormat="1" ht="12.75" x14ac:dyDescent="0.2">
      <c r="A224" s="613"/>
      <c r="B224" s="221"/>
      <c r="C224" s="258"/>
      <c r="D224" s="239"/>
      <c r="E224" s="239"/>
      <c r="F224" s="221"/>
      <c r="G224" s="273"/>
      <c r="H224" s="227"/>
      <c r="I224" s="277"/>
      <c r="J224" s="242"/>
      <c r="K224" s="240"/>
      <c r="L224" s="240"/>
      <c r="M224" s="195"/>
      <c r="N224" s="370"/>
      <c r="O224" s="370"/>
      <c r="P224" s="370"/>
      <c r="Q224" s="370"/>
      <c r="R224" s="370"/>
    </row>
    <row r="225" spans="1:18" s="196" customFormat="1" ht="12.75" x14ac:dyDescent="0.2">
      <c r="A225" s="613"/>
      <c r="B225" s="530">
        <v>10772</v>
      </c>
      <c r="C225" s="521" t="s">
        <v>1116</v>
      </c>
      <c r="D225" s="236"/>
      <c r="E225" s="239"/>
      <c r="F225" s="221"/>
      <c r="G225" s="559">
        <f>SUM(G226)</f>
        <v>2</v>
      </c>
      <c r="H225" s="559">
        <f>SUM(H226)</f>
        <v>0</v>
      </c>
      <c r="I225" s="277"/>
      <c r="J225" s="242"/>
      <c r="K225" s="240"/>
      <c r="L225" s="240"/>
      <c r="M225" s="195"/>
      <c r="N225" s="370"/>
      <c r="O225" s="370"/>
      <c r="P225" s="370"/>
      <c r="Q225" s="370"/>
      <c r="R225" s="370"/>
    </row>
    <row r="226" spans="1:18" s="196" customFormat="1" ht="12.75" x14ac:dyDescent="0.2">
      <c r="A226" s="613"/>
      <c r="B226" s="221">
        <v>10772</v>
      </c>
      <c r="C226" s="258" t="s">
        <v>69</v>
      </c>
      <c r="D226" s="239" t="s">
        <v>1160</v>
      </c>
      <c r="E226" s="239" t="s">
        <v>1117</v>
      </c>
      <c r="F226" s="221" t="s">
        <v>28</v>
      </c>
      <c r="G226" s="273">
        <v>2</v>
      </c>
      <c r="H226" s="225" t="s">
        <v>69</v>
      </c>
      <c r="I226" s="481" t="s">
        <v>1125</v>
      </c>
      <c r="J226" s="242"/>
      <c r="K226" s="240"/>
      <c r="L226" s="240"/>
      <c r="M226" s="195"/>
      <c r="N226" s="370"/>
      <c r="O226" s="370"/>
      <c r="P226" s="370"/>
      <c r="Q226" s="370"/>
      <c r="R226" s="370"/>
    </row>
    <row r="227" spans="1:18" s="196" customFormat="1" ht="12.75" x14ac:dyDescent="0.2">
      <c r="A227" s="613"/>
      <c r="B227" s="221"/>
      <c r="C227" s="195"/>
      <c r="D227" s="236"/>
      <c r="E227" s="239"/>
      <c r="F227" s="221"/>
      <c r="G227" s="273"/>
      <c r="H227" s="227"/>
      <c r="I227" s="277"/>
      <c r="J227" s="242"/>
      <c r="K227" s="240"/>
      <c r="L227" s="240"/>
      <c r="M227" s="195"/>
      <c r="N227" s="370"/>
      <c r="O227" s="370"/>
      <c r="P227" s="370"/>
      <c r="Q227" s="370"/>
      <c r="R227" s="370"/>
    </row>
    <row r="228" spans="1:18" s="196" customFormat="1" ht="12.75" x14ac:dyDescent="0.2">
      <c r="A228" s="610"/>
      <c r="B228" s="530">
        <v>10740</v>
      </c>
      <c r="C228" s="151" t="s">
        <v>1059</v>
      </c>
      <c r="D228" s="531"/>
      <c r="E228" s="531"/>
      <c r="F228" s="530"/>
      <c r="G228" s="684">
        <f>SUM(G229:G232)</f>
        <v>10</v>
      </c>
      <c r="H228" s="559">
        <f>SUM(H229:H232)</f>
        <v>0</v>
      </c>
      <c r="I228" s="522"/>
      <c r="J228" s="550"/>
      <c r="K228" s="545"/>
      <c r="L228" s="545"/>
      <c r="M228" s="530"/>
      <c r="N228" s="370"/>
      <c r="O228" s="370"/>
      <c r="P228" s="370"/>
      <c r="Q228" s="370"/>
      <c r="R228" s="370"/>
    </row>
    <row r="229" spans="1:18" s="196" customFormat="1" ht="12.75" x14ac:dyDescent="0.2">
      <c r="A229" s="609">
        <v>1</v>
      </c>
      <c r="B229" s="221">
        <v>10740</v>
      </c>
      <c r="C229" s="258" t="s">
        <v>69</v>
      </c>
      <c r="D229" s="195" t="s">
        <v>374</v>
      </c>
      <c r="E229" s="195" t="s">
        <v>649</v>
      </c>
      <c r="F229" s="221" t="s">
        <v>28</v>
      </c>
      <c r="G229" s="255">
        <v>4</v>
      </c>
      <c r="H229" s="225" t="s">
        <v>69</v>
      </c>
      <c r="I229" s="224" t="s">
        <v>376</v>
      </c>
      <c r="J229" s="225"/>
      <c r="K229" s="258"/>
      <c r="L229" s="258"/>
      <c r="M229" s="195"/>
      <c r="N229" s="370"/>
      <c r="O229" s="370"/>
      <c r="P229" s="370"/>
      <c r="Q229" s="370"/>
      <c r="R229" s="370"/>
    </row>
    <row r="230" spans="1:18" s="196" customFormat="1" ht="12.75" x14ac:dyDescent="0.2">
      <c r="A230" s="613">
        <v>2</v>
      </c>
      <c r="B230" s="221">
        <v>10740</v>
      </c>
      <c r="C230" s="258" t="s">
        <v>69</v>
      </c>
      <c r="D230" s="195" t="s">
        <v>1170</v>
      </c>
      <c r="E230" s="195" t="s">
        <v>1132</v>
      </c>
      <c r="F230" s="221" t="s">
        <v>28</v>
      </c>
      <c r="G230" s="255">
        <v>2</v>
      </c>
      <c r="H230" s="225" t="s">
        <v>69</v>
      </c>
      <c r="I230" s="224" t="s">
        <v>1169</v>
      </c>
      <c r="J230" s="225"/>
      <c r="K230" s="258"/>
      <c r="L230" s="258"/>
      <c r="M230" s="195"/>
      <c r="N230" s="370"/>
      <c r="O230" s="370"/>
      <c r="P230" s="370"/>
      <c r="Q230" s="370"/>
      <c r="R230" s="370"/>
    </row>
    <row r="231" spans="1:18" s="196" customFormat="1" ht="12.75" x14ac:dyDescent="0.2">
      <c r="A231" s="613">
        <v>3</v>
      </c>
      <c r="B231" s="221">
        <v>10740</v>
      </c>
      <c r="C231" s="258" t="s">
        <v>69</v>
      </c>
      <c r="D231" s="195" t="s">
        <v>1174</v>
      </c>
      <c r="E231" s="195" t="s">
        <v>1132</v>
      </c>
      <c r="F231" s="221" t="s">
        <v>28</v>
      </c>
      <c r="G231" s="255">
        <v>2</v>
      </c>
      <c r="H231" s="225" t="s">
        <v>69</v>
      </c>
      <c r="I231" s="648" t="s">
        <v>1173</v>
      </c>
      <c r="J231" s="225"/>
      <c r="K231" s="258"/>
      <c r="L231" s="258"/>
      <c r="M231" s="195"/>
      <c r="N231" s="370"/>
      <c r="O231" s="370"/>
      <c r="P231" s="370"/>
      <c r="Q231" s="370"/>
      <c r="R231" s="370"/>
    </row>
    <row r="232" spans="1:18" s="196" customFormat="1" ht="12.75" x14ac:dyDescent="0.2">
      <c r="A232" s="613"/>
      <c r="B232" s="221"/>
      <c r="C232" s="258"/>
      <c r="D232" s="195" t="s">
        <v>717</v>
      </c>
      <c r="E232" s="195" t="s">
        <v>1132</v>
      </c>
      <c r="F232" s="221" t="s">
        <v>28</v>
      </c>
      <c r="G232" s="255">
        <v>2</v>
      </c>
      <c r="H232" s="225" t="s">
        <v>69</v>
      </c>
      <c r="I232" s="224" t="s">
        <v>1184</v>
      </c>
      <c r="J232" s="225"/>
      <c r="K232" s="258"/>
      <c r="L232" s="258"/>
      <c r="M232" s="195"/>
      <c r="N232" s="370"/>
      <c r="O232" s="370"/>
      <c r="P232" s="370"/>
      <c r="Q232" s="370"/>
      <c r="R232" s="370"/>
    </row>
    <row r="233" spans="1:18" s="196" customFormat="1" ht="12.75" x14ac:dyDescent="0.2">
      <c r="A233" s="613"/>
      <c r="B233" s="221"/>
      <c r="C233" s="221"/>
      <c r="D233" s="221"/>
      <c r="E233" s="221"/>
      <c r="F233" s="221"/>
      <c r="G233" s="255"/>
      <c r="H233" s="230"/>
      <c r="I233" s="224"/>
      <c r="J233" s="220"/>
      <c r="K233" s="221"/>
      <c r="L233" s="221"/>
      <c r="M233" s="231"/>
      <c r="N233" s="370"/>
      <c r="O233" s="370"/>
      <c r="P233" s="370"/>
      <c r="Q233" s="370"/>
      <c r="R233" s="370"/>
    </row>
    <row r="234" spans="1:18" s="196" customFormat="1" ht="12.75" x14ac:dyDescent="0.2">
      <c r="A234" s="610"/>
      <c r="B234" s="530">
        <v>10761</v>
      </c>
      <c r="C234" s="151" t="s">
        <v>1060</v>
      </c>
      <c r="D234" s="531"/>
      <c r="E234" s="531"/>
      <c r="F234" s="530"/>
      <c r="G234" s="684">
        <f>SUM(G235:G238)</f>
        <v>33</v>
      </c>
      <c r="H234" s="558">
        <f>SUM(H235:H238)</f>
        <v>16550</v>
      </c>
      <c r="I234" s="522"/>
      <c r="J234" s="550">
        <v>120720</v>
      </c>
      <c r="K234" s="545" t="s">
        <v>111</v>
      </c>
      <c r="L234" s="545"/>
      <c r="M234" s="530"/>
      <c r="N234" s="370"/>
      <c r="O234" s="370"/>
      <c r="P234" s="370"/>
      <c r="Q234" s="370"/>
      <c r="R234" s="370"/>
    </row>
    <row r="235" spans="1:18" s="196" customFormat="1" ht="12.75" x14ac:dyDescent="0.2">
      <c r="A235" s="613">
        <v>1</v>
      </c>
      <c r="B235" s="221">
        <v>10761</v>
      </c>
      <c r="C235" s="236" t="s">
        <v>107</v>
      </c>
      <c r="D235" s="236" t="s">
        <v>108</v>
      </c>
      <c r="E235" s="239" t="s">
        <v>650</v>
      </c>
      <c r="F235" s="221" t="s">
        <v>28</v>
      </c>
      <c r="G235" s="273">
        <v>2</v>
      </c>
      <c r="H235" s="227">
        <v>16550</v>
      </c>
      <c r="I235" s="481" t="s">
        <v>1015</v>
      </c>
      <c r="J235" s="242">
        <v>720</v>
      </c>
      <c r="K235" s="240" t="s">
        <v>111</v>
      </c>
      <c r="L235" s="240" t="s">
        <v>31</v>
      </c>
      <c r="M235" s="195"/>
      <c r="N235" s="370"/>
      <c r="O235" s="370"/>
      <c r="P235" s="370"/>
      <c r="Q235" s="370"/>
      <c r="R235" s="370"/>
    </row>
    <row r="236" spans="1:18" s="196" customFormat="1" ht="12.75" x14ac:dyDescent="0.2">
      <c r="A236" s="613">
        <v>2</v>
      </c>
      <c r="B236" s="221">
        <v>10761</v>
      </c>
      <c r="C236" s="239" t="s">
        <v>392</v>
      </c>
      <c r="D236" s="239" t="s">
        <v>386</v>
      </c>
      <c r="E236" s="239" t="s">
        <v>651</v>
      </c>
      <c r="F236" s="221" t="s">
        <v>28</v>
      </c>
      <c r="G236" s="273">
        <v>3</v>
      </c>
      <c r="H236" s="225" t="s">
        <v>69</v>
      </c>
      <c r="I236" s="481" t="s">
        <v>388</v>
      </c>
      <c r="J236" s="242"/>
      <c r="K236" s="240"/>
      <c r="L236" s="240">
        <v>2008</v>
      </c>
      <c r="M236" s="195"/>
      <c r="N236" s="370"/>
      <c r="O236" s="370"/>
      <c r="P236" s="370"/>
      <c r="Q236" s="370"/>
      <c r="R236" s="370"/>
    </row>
    <row r="237" spans="1:18" s="196" customFormat="1" ht="12.75" x14ac:dyDescent="0.2">
      <c r="A237" s="613">
        <v>3</v>
      </c>
      <c r="B237" s="221">
        <v>10761</v>
      </c>
      <c r="C237" s="239" t="s">
        <v>391</v>
      </c>
      <c r="D237" s="239" t="s">
        <v>389</v>
      </c>
      <c r="E237" s="239" t="s">
        <v>652</v>
      </c>
      <c r="F237" s="221" t="s">
        <v>28</v>
      </c>
      <c r="G237" s="273">
        <v>24</v>
      </c>
      <c r="H237" s="225" t="s">
        <v>69</v>
      </c>
      <c r="I237" s="481" t="s">
        <v>388</v>
      </c>
      <c r="J237" s="242">
        <v>120000</v>
      </c>
      <c r="K237" s="280" t="s">
        <v>111</v>
      </c>
      <c r="L237" s="240"/>
      <c r="M237" s="195"/>
      <c r="N237" s="370"/>
      <c r="O237" s="370"/>
      <c r="P237" s="370"/>
      <c r="Q237" s="370"/>
      <c r="R237" s="370"/>
    </row>
    <row r="238" spans="1:18" s="196" customFormat="1" ht="12.75" x14ac:dyDescent="0.2">
      <c r="A238" s="613"/>
      <c r="B238" s="221">
        <v>10761</v>
      </c>
      <c r="C238" s="258" t="s">
        <v>69</v>
      </c>
      <c r="D238" s="239" t="s">
        <v>1197</v>
      </c>
      <c r="E238" s="239" t="s">
        <v>1196</v>
      </c>
      <c r="F238" s="221" t="s">
        <v>28</v>
      </c>
      <c r="G238" s="273">
        <v>4</v>
      </c>
      <c r="H238" s="225" t="s">
        <v>69</v>
      </c>
      <c r="I238" s="481" t="s">
        <v>1195</v>
      </c>
      <c r="J238" s="242"/>
      <c r="K238" s="280"/>
      <c r="L238" s="240"/>
      <c r="M238" s="195"/>
      <c r="N238" s="370"/>
      <c r="O238" s="370"/>
      <c r="P238" s="370"/>
      <c r="Q238" s="370"/>
      <c r="R238" s="370"/>
    </row>
    <row r="239" spans="1:18" s="196" customFormat="1" ht="12.75" x14ac:dyDescent="0.2">
      <c r="A239" s="613"/>
      <c r="B239" s="221"/>
      <c r="C239" s="221"/>
      <c r="D239" s="221"/>
      <c r="E239" s="221"/>
      <c r="F239" s="221"/>
      <c r="G239" s="255"/>
      <c r="H239" s="230"/>
      <c r="I239" s="224"/>
      <c r="J239" s="220"/>
      <c r="K239" s="221"/>
      <c r="L239" s="221"/>
      <c r="M239" s="231"/>
      <c r="N239" s="370"/>
      <c r="O239" s="370"/>
      <c r="P239" s="370"/>
      <c r="Q239" s="370"/>
      <c r="R239" s="370"/>
    </row>
    <row r="240" spans="1:18" s="196" customFormat="1" ht="12.75" x14ac:dyDescent="0.2">
      <c r="A240" s="610"/>
      <c r="B240" s="530">
        <v>10771</v>
      </c>
      <c r="C240" s="151" t="s">
        <v>433</v>
      </c>
      <c r="D240" s="531"/>
      <c r="E240" s="531"/>
      <c r="F240" s="530"/>
      <c r="G240" s="684">
        <f>SUM(G241:G243)</f>
        <v>30</v>
      </c>
      <c r="H240" s="550">
        <v>50747</v>
      </c>
      <c r="I240" s="522"/>
      <c r="J240" s="550">
        <v>31750</v>
      </c>
      <c r="K240" s="545" t="s">
        <v>89</v>
      </c>
      <c r="L240" s="545"/>
      <c r="M240" s="530"/>
      <c r="N240" s="370"/>
      <c r="O240" s="370"/>
      <c r="P240" s="370"/>
      <c r="Q240" s="370"/>
      <c r="R240" s="370"/>
    </row>
    <row r="241" spans="1:18" s="196" customFormat="1" ht="12.75" x14ac:dyDescent="0.2">
      <c r="A241" s="613">
        <v>1</v>
      </c>
      <c r="B241" s="221">
        <v>10771</v>
      </c>
      <c r="C241" s="236" t="s">
        <v>86</v>
      </c>
      <c r="D241" s="236" t="s">
        <v>87</v>
      </c>
      <c r="E241" s="239" t="s">
        <v>653</v>
      </c>
      <c r="F241" s="221" t="s">
        <v>28</v>
      </c>
      <c r="G241" s="273">
        <v>8</v>
      </c>
      <c r="H241" s="227">
        <v>15747</v>
      </c>
      <c r="I241" s="481" t="s">
        <v>601</v>
      </c>
      <c r="J241" s="242">
        <v>1750</v>
      </c>
      <c r="K241" s="240" t="s">
        <v>89</v>
      </c>
      <c r="L241" s="240" t="s">
        <v>59</v>
      </c>
      <c r="M241" s="195"/>
      <c r="N241" s="370"/>
      <c r="O241" s="370"/>
      <c r="P241" s="370"/>
      <c r="Q241" s="370"/>
      <c r="R241" s="370"/>
    </row>
    <row r="242" spans="1:18" s="196" customFormat="1" ht="12.75" x14ac:dyDescent="0.2">
      <c r="A242" s="613">
        <v>2</v>
      </c>
      <c r="B242" s="221">
        <v>10771</v>
      </c>
      <c r="C242" s="239" t="s">
        <v>393</v>
      </c>
      <c r="D242" s="239" t="s">
        <v>394</v>
      </c>
      <c r="E242" s="239" t="s">
        <v>654</v>
      </c>
      <c r="F242" s="221" t="s">
        <v>28</v>
      </c>
      <c r="G242" s="273">
        <v>20</v>
      </c>
      <c r="H242" s="225" t="s">
        <v>69</v>
      </c>
      <c r="I242" s="481" t="s">
        <v>408</v>
      </c>
      <c r="J242" s="242"/>
      <c r="K242" s="240"/>
      <c r="L242" s="240"/>
      <c r="M242" s="195"/>
      <c r="N242" s="370"/>
      <c r="O242" s="370"/>
      <c r="P242" s="370"/>
      <c r="Q242" s="370"/>
      <c r="R242" s="370"/>
    </row>
    <row r="243" spans="1:18" s="196" customFormat="1" ht="12.75" x14ac:dyDescent="0.2">
      <c r="A243" s="613">
        <v>3</v>
      </c>
      <c r="B243" s="221">
        <v>10771</v>
      </c>
      <c r="C243" s="195" t="s">
        <v>115</v>
      </c>
      <c r="D243" s="239" t="s">
        <v>116</v>
      </c>
      <c r="E243" s="239" t="s">
        <v>655</v>
      </c>
      <c r="F243" s="221" t="s">
        <v>28</v>
      </c>
      <c r="G243" s="273">
        <v>2</v>
      </c>
      <c r="H243" s="227">
        <v>35000</v>
      </c>
      <c r="I243" s="481" t="s">
        <v>600</v>
      </c>
      <c r="J243" s="242">
        <v>30000</v>
      </c>
      <c r="K243" s="280" t="s">
        <v>89</v>
      </c>
      <c r="L243" s="240">
        <v>2008</v>
      </c>
      <c r="M243" s="195" t="s">
        <v>888</v>
      </c>
      <c r="N243" s="370"/>
      <c r="O243" s="370"/>
      <c r="P243" s="370"/>
      <c r="Q243" s="370"/>
      <c r="R243" s="370"/>
    </row>
    <row r="244" spans="1:18" s="196" customFormat="1" ht="12.75" x14ac:dyDescent="0.2">
      <c r="A244" s="613"/>
      <c r="B244" s="221"/>
      <c r="C244" s="221"/>
      <c r="D244" s="221"/>
      <c r="E244" s="221"/>
      <c r="F244" s="221"/>
      <c r="G244" s="255"/>
      <c r="H244" s="230"/>
      <c r="I244" s="224"/>
      <c r="J244" s="220"/>
      <c r="K244" s="221"/>
      <c r="L244" s="221"/>
      <c r="M244" s="231"/>
      <c r="N244" s="370"/>
      <c r="O244" s="370"/>
      <c r="P244" s="370"/>
      <c r="Q244" s="370"/>
      <c r="R244" s="370"/>
    </row>
    <row r="245" spans="1:18" s="196" customFormat="1" ht="12.75" x14ac:dyDescent="0.2">
      <c r="A245" s="610"/>
      <c r="B245" s="530">
        <v>10794</v>
      </c>
      <c r="C245" s="151" t="s">
        <v>1061</v>
      </c>
      <c r="D245" s="531"/>
      <c r="E245" s="531"/>
      <c r="F245" s="530"/>
      <c r="G245" s="684">
        <f>SUM(G246:G372)</f>
        <v>131</v>
      </c>
      <c r="H245" s="558">
        <f>SUM(H246:H372)</f>
        <v>127655</v>
      </c>
      <c r="I245" s="522"/>
      <c r="J245" s="550">
        <f>SUM(J246:J259)</f>
        <v>17</v>
      </c>
      <c r="K245" s="545" t="str">
        <f>+K247</f>
        <v>TON</v>
      </c>
      <c r="L245" s="545"/>
      <c r="M245" s="530"/>
      <c r="N245" s="370"/>
      <c r="O245" s="370"/>
      <c r="P245" s="370"/>
      <c r="Q245" s="370"/>
      <c r="R245" s="370"/>
    </row>
    <row r="246" spans="1:18" s="196" customFormat="1" ht="12.75" x14ac:dyDescent="0.2">
      <c r="A246" s="613">
        <v>1</v>
      </c>
      <c r="B246" s="221">
        <v>10794</v>
      </c>
      <c r="C246" s="258" t="s">
        <v>69</v>
      </c>
      <c r="D246" s="195" t="s">
        <v>368</v>
      </c>
      <c r="E246" s="195" t="s">
        <v>576</v>
      </c>
      <c r="F246" s="221" t="s">
        <v>28</v>
      </c>
      <c r="G246" s="255">
        <v>3</v>
      </c>
      <c r="H246" s="225" t="s">
        <v>69</v>
      </c>
      <c r="I246" s="224" t="s">
        <v>371</v>
      </c>
      <c r="J246" s="225" t="s">
        <v>69</v>
      </c>
      <c r="K246" s="258" t="s">
        <v>69</v>
      </c>
      <c r="L246" s="258" t="s">
        <v>69</v>
      </c>
      <c r="M246" s="221"/>
      <c r="N246" s="370"/>
      <c r="O246" s="370"/>
      <c r="P246" s="370"/>
      <c r="Q246" s="370"/>
      <c r="R246" s="370"/>
    </row>
    <row r="247" spans="1:18" s="196" customFormat="1" ht="12.75" x14ac:dyDescent="0.2">
      <c r="A247" s="613">
        <v>2</v>
      </c>
      <c r="B247" s="221">
        <v>10794</v>
      </c>
      <c r="C247" s="236" t="s">
        <v>73</v>
      </c>
      <c r="D247" s="236" t="s">
        <v>74</v>
      </c>
      <c r="E247" s="239" t="s">
        <v>580</v>
      </c>
      <c r="F247" s="221" t="s">
        <v>28</v>
      </c>
      <c r="G247" s="273">
        <v>8</v>
      </c>
      <c r="H247" s="227">
        <v>11405</v>
      </c>
      <c r="I247" s="481" t="s">
        <v>371</v>
      </c>
      <c r="J247" s="242">
        <v>3</v>
      </c>
      <c r="K247" s="280" t="s">
        <v>30</v>
      </c>
      <c r="L247" s="240" t="s">
        <v>59</v>
      </c>
      <c r="M247" s="195"/>
      <c r="N247" s="370"/>
      <c r="O247" s="370"/>
      <c r="P247" s="370"/>
      <c r="Q247" s="370"/>
      <c r="R247" s="370"/>
    </row>
    <row r="248" spans="1:18" s="196" customFormat="1" ht="12.75" x14ac:dyDescent="0.2">
      <c r="A248" s="613">
        <v>3</v>
      </c>
      <c r="B248" s="221">
        <v>10794</v>
      </c>
      <c r="C248" s="236" t="s">
        <v>90</v>
      </c>
      <c r="D248" s="236" t="s">
        <v>91</v>
      </c>
      <c r="E248" s="239" t="s">
        <v>577</v>
      </c>
      <c r="F248" s="221" t="s">
        <v>28</v>
      </c>
      <c r="G248" s="273">
        <v>6</v>
      </c>
      <c r="H248" s="227">
        <v>4750</v>
      </c>
      <c r="I248" s="481" t="s">
        <v>371</v>
      </c>
      <c r="J248" s="242">
        <v>6</v>
      </c>
      <c r="K248" s="240" t="s">
        <v>30</v>
      </c>
      <c r="L248" s="240" t="s">
        <v>50</v>
      </c>
      <c r="M248" s="195"/>
      <c r="N248" s="370"/>
      <c r="O248" s="370"/>
      <c r="P248" s="370"/>
      <c r="Q248" s="370"/>
      <c r="R248" s="370"/>
    </row>
    <row r="249" spans="1:18" s="196" customFormat="1" ht="12.75" x14ac:dyDescent="0.2">
      <c r="A249" s="613">
        <v>4</v>
      </c>
      <c r="B249" s="221">
        <v>10794</v>
      </c>
      <c r="C249" s="258" t="s">
        <v>69</v>
      </c>
      <c r="D249" s="195" t="s">
        <v>372</v>
      </c>
      <c r="E249" s="195" t="s">
        <v>578</v>
      </c>
      <c r="F249" s="221" t="s">
        <v>28</v>
      </c>
      <c r="G249" s="255">
        <v>3</v>
      </c>
      <c r="H249" s="229">
        <v>11500</v>
      </c>
      <c r="I249" s="224" t="s">
        <v>373</v>
      </c>
      <c r="J249" s="657">
        <v>8</v>
      </c>
      <c r="K249" s="221" t="s">
        <v>188</v>
      </c>
      <c r="L249" s="221"/>
      <c r="M249" s="195"/>
      <c r="N249" s="370"/>
      <c r="O249" s="370"/>
      <c r="P249" s="370"/>
      <c r="Q249" s="370"/>
      <c r="R249" s="370"/>
    </row>
    <row r="250" spans="1:18" s="196" customFormat="1" ht="12.75" x14ac:dyDescent="0.2">
      <c r="A250" s="613">
        <v>5</v>
      </c>
      <c r="B250" s="221">
        <v>10794</v>
      </c>
      <c r="C250" s="275" t="s">
        <v>69</v>
      </c>
      <c r="D250" s="195" t="s">
        <v>352</v>
      </c>
      <c r="E250" s="195" t="s">
        <v>354</v>
      </c>
      <c r="F250" s="221" t="s">
        <v>28</v>
      </c>
      <c r="G250" s="255">
        <v>2</v>
      </c>
      <c r="H250" s="237" t="s">
        <v>69</v>
      </c>
      <c r="I250" s="224" t="s">
        <v>353</v>
      </c>
      <c r="J250" s="225" t="s">
        <v>69</v>
      </c>
      <c r="K250" s="281" t="s">
        <v>69</v>
      </c>
      <c r="L250" s="275" t="s">
        <v>69</v>
      </c>
      <c r="M250" s="221"/>
      <c r="N250" s="370"/>
      <c r="O250" s="370"/>
      <c r="P250" s="370"/>
      <c r="Q250" s="370"/>
      <c r="R250" s="370"/>
    </row>
    <row r="251" spans="1:18" s="196" customFormat="1" ht="12.75" x14ac:dyDescent="0.2">
      <c r="A251" s="613">
        <v>6</v>
      </c>
      <c r="B251" s="221">
        <v>10794</v>
      </c>
      <c r="C251" s="275" t="s">
        <v>69</v>
      </c>
      <c r="D251" s="195" t="s">
        <v>355</v>
      </c>
      <c r="E251" s="195" t="s">
        <v>356</v>
      </c>
      <c r="F251" s="221" t="s">
        <v>28</v>
      </c>
      <c r="G251" s="255">
        <v>2</v>
      </c>
      <c r="H251" s="237" t="s">
        <v>69</v>
      </c>
      <c r="I251" s="224" t="s">
        <v>357</v>
      </c>
      <c r="J251" s="225" t="s">
        <v>69</v>
      </c>
      <c r="K251" s="281" t="s">
        <v>69</v>
      </c>
      <c r="L251" s="275" t="s">
        <v>69</v>
      </c>
      <c r="M251" s="221"/>
      <c r="N251" s="370"/>
      <c r="O251" s="370"/>
      <c r="P251" s="370"/>
      <c r="Q251" s="370"/>
      <c r="R251" s="370"/>
    </row>
    <row r="252" spans="1:18" s="196" customFormat="1" ht="12.75" x14ac:dyDescent="0.2">
      <c r="A252" s="613">
        <v>7</v>
      </c>
      <c r="B252" s="221">
        <v>10794</v>
      </c>
      <c r="C252" s="275" t="s">
        <v>69</v>
      </c>
      <c r="D252" s="195" t="s">
        <v>358</v>
      </c>
      <c r="E252" s="195" t="s">
        <v>283</v>
      </c>
      <c r="F252" s="221" t="s">
        <v>28</v>
      </c>
      <c r="G252" s="255">
        <v>2</v>
      </c>
      <c r="H252" s="237" t="s">
        <v>69</v>
      </c>
      <c r="I252" s="224" t="s">
        <v>360</v>
      </c>
      <c r="J252" s="225" t="s">
        <v>69</v>
      </c>
      <c r="K252" s="281" t="s">
        <v>69</v>
      </c>
      <c r="L252" s="275" t="s">
        <v>69</v>
      </c>
      <c r="M252" s="221"/>
      <c r="N252" s="370"/>
      <c r="O252" s="370"/>
      <c r="P252" s="370"/>
      <c r="Q252" s="370"/>
      <c r="R252" s="370"/>
    </row>
    <row r="253" spans="1:18" s="196" customFormat="1" ht="12.75" x14ac:dyDescent="0.2">
      <c r="A253" s="613">
        <v>8</v>
      </c>
      <c r="B253" s="221">
        <v>10794</v>
      </c>
      <c r="C253" s="275" t="s">
        <v>69</v>
      </c>
      <c r="D253" s="195" t="s">
        <v>359</v>
      </c>
      <c r="E253" s="195" t="s">
        <v>356</v>
      </c>
      <c r="F253" s="221" t="s">
        <v>28</v>
      </c>
      <c r="G253" s="255">
        <v>2</v>
      </c>
      <c r="H253" s="237" t="s">
        <v>69</v>
      </c>
      <c r="I253" s="224" t="s">
        <v>599</v>
      </c>
      <c r="J253" s="225" t="s">
        <v>69</v>
      </c>
      <c r="K253" s="281" t="s">
        <v>69</v>
      </c>
      <c r="L253" s="275" t="s">
        <v>69</v>
      </c>
      <c r="M253" s="221"/>
      <c r="N253" s="370"/>
      <c r="O253" s="370"/>
      <c r="P253" s="370"/>
      <c r="Q253" s="370"/>
      <c r="R253" s="370"/>
    </row>
    <row r="254" spans="1:18" s="196" customFormat="1" ht="12.75" x14ac:dyDescent="0.2">
      <c r="A254" s="613"/>
      <c r="B254" s="221"/>
      <c r="C254" s="275"/>
      <c r="D254" s="195"/>
      <c r="E254" s="195"/>
      <c r="F254" s="221"/>
      <c r="G254" s="255"/>
      <c r="H254" s="237"/>
      <c r="I254" s="224" t="s">
        <v>516</v>
      </c>
      <c r="J254" s="225"/>
      <c r="K254" s="281"/>
      <c r="L254" s="275"/>
      <c r="M254" s="221"/>
      <c r="N254" s="370"/>
      <c r="O254" s="370"/>
      <c r="P254" s="370"/>
      <c r="Q254" s="370"/>
      <c r="R254" s="370"/>
    </row>
    <row r="255" spans="1:18" s="196" customFormat="1" ht="12.75" x14ac:dyDescent="0.2">
      <c r="A255" s="613">
        <v>9</v>
      </c>
      <c r="B255" s="221">
        <v>10794</v>
      </c>
      <c r="C255" s="275" t="s">
        <v>69</v>
      </c>
      <c r="D255" s="195" t="s">
        <v>362</v>
      </c>
      <c r="E255" s="195" t="s">
        <v>283</v>
      </c>
      <c r="F255" s="221" t="s">
        <v>28</v>
      </c>
      <c r="G255" s="255">
        <v>2</v>
      </c>
      <c r="H255" s="237" t="s">
        <v>69</v>
      </c>
      <c r="I255" s="224" t="s">
        <v>363</v>
      </c>
      <c r="J255" s="225" t="s">
        <v>69</v>
      </c>
      <c r="K255" s="281" t="s">
        <v>69</v>
      </c>
      <c r="L255" s="281" t="s">
        <v>69</v>
      </c>
      <c r="M255" s="221"/>
      <c r="N255" s="370"/>
      <c r="O255" s="370"/>
      <c r="P255" s="370"/>
      <c r="Q255" s="370"/>
      <c r="R255" s="370"/>
    </row>
    <row r="256" spans="1:18" s="196" customFormat="1" ht="12.75" x14ac:dyDescent="0.2">
      <c r="A256" s="613">
        <v>10</v>
      </c>
      <c r="B256" s="221">
        <v>10794</v>
      </c>
      <c r="C256" s="275" t="s">
        <v>69</v>
      </c>
      <c r="D256" s="195" t="s">
        <v>369</v>
      </c>
      <c r="E256" s="195" t="s">
        <v>283</v>
      </c>
      <c r="F256" s="221" t="s">
        <v>28</v>
      </c>
      <c r="G256" s="255">
        <v>2</v>
      </c>
      <c r="H256" s="237" t="s">
        <v>69</v>
      </c>
      <c r="I256" s="224" t="s">
        <v>363</v>
      </c>
      <c r="J256" s="225"/>
      <c r="K256" s="281"/>
      <c r="L256" s="281"/>
      <c r="M256" s="221"/>
      <c r="N256" s="370"/>
      <c r="O256" s="370"/>
      <c r="P256" s="370"/>
      <c r="Q256" s="370"/>
      <c r="R256" s="370"/>
    </row>
    <row r="257" spans="1:18" s="196" customFormat="1" ht="12.75" x14ac:dyDescent="0.2">
      <c r="A257" s="613">
        <v>11</v>
      </c>
      <c r="B257" s="221">
        <v>10794</v>
      </c>
      <c r="C257" s="275"/>
      <c r="D257" s="195" t="s">
        <v>396</v>
      </c>
      <c r="E257" s="195" t="s">
        <v>397</v>
      </c>
      <c r="F257" s="221" t="s">
        <v>28</v>
      </c>
      <c r="G257" s="255">
        <v>2</v>
      </c>
      <c r="H257" s="237" t="s">
        <v>69</v>
      </c>
      <c r="I257" s="224" t="s">
        <v>398</v>
      </c>
      <c r="J257" s="225"/>
      <c r="K257" s="281"/>
      <c r="L257" s="281"/>
      <c r="M257" s="221"/>
      <c r="N257" s="370"/>
      <c r="O257" s="370"/>
      <c r="P257" s="370"/>
      <c r="Q257" s="370"/>
      <c r="R257" s="370"/>
    </row>
    <row r="258" spans="1:18" s="196" customFormat="1" ht="12.75" x14ac:dyDescent="0.2">
      <c r="A258" s="613">
        <v>12</v>
      </c>
      <c r="B258" s="221">
        <v>10794</v>
      </c>
      <c r="C258" s="275"/>
      <c r="D258" s="195" t="s">
        <v>399</v>
      </c>
      <c r="E258" s="195" t="s">
        <v>400</v>
      </c>
      <c r="F258" s="221" t="s">
        <v>28</v>
      </c>
      <c r="G258" s="255">
        <v>2</v>
      </c>
      <c r="H258" s="237" t="s">
        <v>69</v>
      </c>
      <c r="I258" s="224" t="s">
        <v>401</v>
      </c>
      <c r="J258" s="225"/>
      <c r="K258" s="281"/>
      <c r="L258" s="281"/>
      <c r="M258" s="221"/>
      <c r="N258" s="370"/>
      <c r="O258" s="370"/>
      <c r="P258" s="370"/>
      <c r="Q258" s="370"/>
      <c r="R258" s="370"/>
    </row>
    <row r="259" spans="1:18" s="196" customFormat="1" ht="12.75" x14ac:dyDescent="0.2">
      <c r="A259" s="609">
        <v>13</v>
      </c>
      <c r="B259" s="221">
        <v>10794</v>
      </c>
      <c r="C259" s="275" t="s">
        <v>69</v>
      </c>
      <c r="D259" s="195" t="s">
        <v>370</v>
      </c>
      <c r="E259" s="195" t="s">
        <v>338</v>
      </c>
      <c r="F259" s="221" t="s">
        <v>28</v>
      </c>
      <c r="G259" s="255">
        <v>2</v>
      </c>
      <c r="H259" s="237" t="s">
        <v>69</v>
      </c>
      <c r="I259" s="224" t="s">
        <v>371</v>
      </c>
      <c r="J259" s="237" t="s">
        <v>69</v>
      </c>
      <c r="K259" s="275" t="s">
        <v>69</v>
      </c>
      <c r="L259" s="275" t="s">
        <v>69</v>
      </c>
      <c r="M259" s="221"/>
      <c r="N259" s="370"/>
      <c r="O259" s="370"/>
      <c r="P259" s="370"/>
      <c r="Q259" s="370"/>
      <c r="R259" s="370"/>
    </row>
    <row r="260" spans="1:18" s="196" customFormat="1" ht="12.75" x14ac:dyDescent="0.2">
      <c r="A260" s="613">
        <v>14</v>
      </c>
      <c r="B260" s="221">
        <v>10794</v>
      </c>
      <c r="C260" s="275" t="s">
        <v>69</v>
      </c>
      <c r="D260" s="497" t="s">
        <v>399</v>
      </c>
      <c r="E260" s="497" t="s">
        <v>473</v>
      </c>
      <c r="F260" s="221" t="s">
        <v>28</v>
      </c>
      <c r="G260" s="255">
        <v>2</v>
      </c>
      <c r="H260" s="237" t="s">
        <v>69</v>
      </c>
      <c r="I260" s="498" t="s">
        <v>503</v>
      </c>
      <c r="J260" s="642"/>
      <c r="K260" s="596"/>
      <c r="L260" s="493"/>
      <c r="M260" s="493"/>
      <c r="N260" s="370"/>
      <c r="O260" s="370"/>
      <c r="P260" s="370"/>
      <c r="Q260" s="370"/>
      <c r="R260" s="370"/>
    </row>
    <row r="261" spans="1:18" s="196" customFormat="1" ht="12.75" x14ac:dyDescent="0.2">
      <c r="A261" s="613">
        <v>15</v>
      </c>
      <c r="B261" s="221">
        <v>10794</v>
      </c>
      <c r="C261" s="275" t="s">
        <v>69</v>
      </c>
      <c r="D261" s="497" t="s">
        <v>551</v>
      </c>
      <c r="E261" s="497" t="s">
        <v>473</v>
      </c>
      <c r="F261" s="221" t="s">
        <v>28</v>
      </c>
      <c r="G261" s="255">
        <v>2</v>
      </c>
      <c r="H261" s="237" t="s">
        <v>69</v>
      </c>
      <c r="I261" s="498" t="s">
        <v>503</v>
      </c>
      <c r="J261" s="642"/>
      <c r="K261" s="596"/>
      <c r="L261" s="493"/>
      <c r="M261" s="493"/>
      <c r="N261" s="370"/>
      <c r="O261" s="370"/>
      <c r="P261" s="370"/>
      <c r="Q261" s="370"/>
      <c r="R261" s="370"/>
    </row>
    <row r="262" spans="1:18" s="196" customFormat="1" ht="12.75" x14ac:dyDescent="0.2">
      <c r="A262" s="613">
        <v>16</v>
      </c>
      <c r="B262" s="221">
        <v>10794</v>
      </c>
      <c r="C262" s="275" t="s">
        <v>69</v>
      </c>
      <c r="D262" s="497" t="s">
        <v>552</v>
      </c>
      <c r="E262" s="497" t="s">
        <v>474</v>
      </c>
      <c r="F262" s="221" t="s">
        <v>28</v>
      </c>
      <c r="G262" s="255">
        <v>2</v>
      </c>
      <c r="H262" s="237" t="s">
        <v>69</v>
      </c>
      <c r="I262" s="498" t="s">
        <v>504</v>
      </c>
      <c r="J262" s="642"/>
      <c r="K262" s="596"/>
      <c r="L262" s="493"/>
      <c r="M262" s="493"/>
      <c r="N262" s="370"/>
      <c r="O262" s="370"/>
      <c r="P262" s="370"/>
      <c r="Q262" s="370"/>
      <c r="R262" s="370"/>
    </row>
    <row r="263" spans="1:18" s="196" customFormat="1" ht="12.75" x14ac:dyDescent="0.2">
      <c r="A263" s="613">
        <v>17</v>
      </c>
      <c r="B263" s="221">
        <v>10794</v>
      </c>
      <c r="C263" s="275" t="s">
        <v>69</v>
      </c>
      <c r="D263" s="497" t="s">
        <v>553</v>
      </c>
      <c r="E263" s="497" t="s">
        <v>505</v>
      </c>
      <c r="F263" s="221" t="s">
        <v>28</v>
      </c>
      <c r="G263" s="255">
        <v>2</v>
      </c>
      <c r="H263" s="237" t="s">
        <v>69</v>
      </c>
      <c r="I263" s="498" t="s">
        <v>504</v>
      </c>
      <c r="J263" s="642"/>
      <c r="K263" s="596"/>
      <c r="L263" s="493"/>
      <c r="M263" s="493"/>
      <c r="N263" s="370"/>
      <c r="O263" s="370"/>
      <c r="P263" s="370"/>
      <c r="Q263" s="370"/>
      <c r="R263" s="370"/>
    </row>
    <row r="264" spans="1:18" s="196" customFormat="1" ht="12.75" x14ac:dyDescent="0.2">
      <c r="A264" s="613">
        <v>18</v>
      </c>
      <c r="B264" s="221">
        <v>10794</v>
      </c>
      <c r="C264" s="275" t="s">
        <v>69</v>
      </c>
      <c r="D264" s="497" t="s">
        <v>554</v>
      </c>
      <c r="E264" s="497" t="s">
        <v>505</v>
      </c>
      <c r="F264" s="221" t="s">
        <v>28</v>
      </c>
      <c r="G264" s="255">
        <v>2</v>
      </c>
      <c r="H264" s="237" t="s">
        <v>69</v>
      </c>
      <c r="I264" s="498" t="s">
        <v>504</v>
      </c>
      <c r="J264" s="642"/>
      <c r="K264" s="596"/>
      <c r="L264" s="493"/>
      <c r="M264" s="493"/>
      <c r="N264" s="370"/>
      <c r="O264" s="370"/>
      <c r="P264" s="370"/>
      <c r="Q264" s="370"/>
      <c r="R264" s="370"/>
    </row>
    <row r="265" spans="1:18" s="196" customFormat="1" ht="12.75" x14ac:dyDescent="0.2">
      <c r="A265" s="613">
        <v>19</v>
      </c>
      <c r="B265" s="221">
        <v>10794</v>
      </c>
      <c r="C265" s="275" t="s">
        <v>69</v>
      </c>
      <c r="D265" s="497" t="s">
        <v>555</v>
      </c>
      <c r="E265" s="497" t="s">
        <v>505</v>
      </c>
      <c r="F265" s="221" t="s">
        <v>28</v>
      </c>
      <c r="G265" s="255">
        <v>2</v>
      </c>
      <c r="H265" s="237" t="s">
        <v>69</v>
      </c>
      <c r="I265" s="498" t="s">
        <v>504</v>
      </c>
      <c r="J265" s="642"/>
      <c r="K265" s="596"/>
      <c r="L265" s="493"/>
      <c r="M265" s="493"/>
      <c r="N265" s="370"/>
      <c r="O265" s="370"/>
      <c r="P265" s="370"/>
      <c r="Q265" s="370"/>
      <c r="R265" s="370"/>
    </row>
    <row r="266" spans="1:18" s="196" customFormat="1" ht="12.75" x14ac:dyDescent="0.2">
      <c r="A266" s="613">
        <v>20</v>
      </c>
      <c r="B266" s="221">
        <v>10794</v>
      </c>
      <c r="C266" s="275" t="s">
        <v>69</v>
      </c>
      <c r="D266" s="497" t="s">
        <v>556</v>
      </c>
      <c r="E266" s="497" t="s">
        <v>505</v>
      </c>
      <c r="F266" s="221" t="s">
        <v>28</v>
      </c>
      <c r="G266" s="255">
        <v>2</v>
      </c>
      <c r="H266" s="237" t="s">
        <v>69</v>
      </c>
      <c r="I266" s="498" t="s">
        <v>597</v>
      </c>
      <c r="J266" s="642"/>
      <c r="K266" s="596"/>
      <c r="L266" s="493"/>
      <c r="M266" s="493"/>
      <c r="N266" s="370"/>
      <c r="O266" s="370"/>
      <c r="P266" s="370"/>
      <c r="Q266" s="370"/>
      <c r="R266" s="370"/>
    </row>
    <row r="267" spans="1:18" s="196" customFormat="1" ht="12.75" x14ac:dyDescent="0.2">
      <c r="A267" s="613"/>
      <c r="B267" s="221"/>
      <c r="C267" s="275"/>
      <c r="D267" s="497"/>
      <c r="E267" s="497"/>
      <c r="F267" s="221"/>
      <c r="G267" s="255"/>
      <c r="H267" s="642"/>
      <c r="I267" s="498" t="s">
        <v>516</v>
      </c>
      <c r="J267" s="642"/>
      <c r="K267" s="596"/>
      <c r="L267" s="493"/>
      <c r="M267" s="493"/>
      <c r="N267" s="370"/>
      <c r="O267" s="370"/>
      <c r="P267" s="370"/>
      <c r="Q267" s="370"/>
      <c r="R267" s="370"/>
    </row>
    <row r="268" spans="1:18" s="196" customFormat="1" ht="12.75" x14ac:dyDescent="0.2">
      <c r="A268" s="613">
        <v>21</v>
      </c>
      <c r="B268" s="221">
        <v>10794</v>
      </c>
      <c r="C268" s="275" t="s">
        <v>69</v>
      </c>
      <c r="D268" s="497" t="s">
        <v>557</v>
      </c>
      <c r="E268" s="497" t="s">
        <v>505</v>
      </c>
      <c r="F268" s="221" t="s">
        <v>28</v>
      </c>
      <c r="G268" s="255">
        <v>2</v>
      </c>
      <c r="H268" s="237" t="s">
        <v>69</v>
      </c>
      <c r="I268" s="498" t="s">
        <v>504</v>
      </c>
      <c r="J268" s="642"/>
      <c r="K268" s="596"/>
      <c r="L268" s="493"/>
      <c r="M268" s="493"/>
      <c r="N268" s="370"/>
      <c r="O268" s="370"/>
      <c r="P268" s="370"/>
      <c r="Q268" s="370"/>
      <c r="R268" s="370"/>
    </row>
    <row r="269" spans="1:18" s="196" customFormat="1" ht="12.75" x14ac:dyDescent="0.2">
      <c r="A269" s="613">
        <v>22</v>
      </c>
      <c r="B269" s="221">
        <v>10794</v>
      </c>
      <c r="C269" s="275" t="s">
        <v>69</v>
      </c>
      <c r="D269" s="497" t="s">
        <v>558</v>
      </c>
      <c r="E269" s="497" t="s">
        <v>505</v>
      </c>
      <c r="F269" s="221" t="s">
        <v>28</v>
      </c>
      <c r="G269" s="255">
        <v>2</v>
      </c>
      <c r="H269" s="237" t="s">
        <v>69</v>
      </c>
      <c r="I269" s="498" t="s">
        <v>597</v>
      </c>
      <c r="J269" s="642"/>
      <c r="K269" s="596"/>
      <c r="L269" s="493"/>
      <c r="M269" s="493"/>
      <c r="N269" s="370"/>
      <c r="O269" s="370"/>
      <c r="P269" s="370"/>
      <c r="Q269" s="370"/>
      <c r="R269" s="370"/>
    </row>
    <row r="270" spans="1:18" s="196" customFormat="1" ht="12.75" x14ac:dyDescent="0.2">
      <c r="A270" s="613"/>
      <c r="B270" s="221"/>
      <c r="C270" s="275"/>
      <c r="D270" s="497"/>
      <c r="E270" s="497"/>
      <c r="F270" s="221"/>
      <c r="G270" s="255"/>
      <c r="H270" s="642"/>
      <c r="I270" s="498" t="s">
        <v>598</v>
      </c>
      <c r="J270" s="642"/>
      <c r="K270" s="596"/>
      <c r="L270" s="493"/>
      <c r="M270" s="493"/>
      <c r="N270" s="370"/>
      <c r="O270" s="370"/>
      <c r="P270" s="370"/>
      <c r="Q270" s="370"/>
      <c r="R270" s="370"/>
    </row>
    <row r="271" spans="1:18" s="196" customFormat="1" ht="12.75" x14ac:dyDescent="0.2">
      <c r="A271" s="613">
        <v>23</v>
      </c>
      <c r="B271" s="221">
        <v>10794</v>
      </c>
      <c r="C271" s="275" t="s">
        <v>69</v>
      </c>
      <c r="D271" s="497" t="s">
        <v>559</v>
      </c>
      <c r="E271" s="497" t="s">
        <v>474</v>
      </c>
      <c r="F271" s="221" t="s">
        <v>28</v>
      </c>
      <c r="G271" s="255">
        <v>2</v>
      </c>
      <c r="H271" s="237" t="s">
        <v>69</v>
      </c>
      <c r="I271" s="498" t="s">
        <v>506</v>
      </c>
      <c r="J271" s="642"/>
      <c r="K271" s="596"/>
      <c r="L271" s="493"/>
      <c r="M271" s="493"/>
      <c r="N271" s="370"/>
      <c r="O271" s="370"/>
      <c r="P271" s="370"/>
      <c r="Q271" s="370"/>
      <c r="R271" s="370"/>
    </row>
    <row r="272" spans="1:18" s="196" customFormat="1" ht="12.75" x14ac:dyDescent="0.2">
      <c r="A272" s="613">
        <v>24</v>
      </c>
      <c r="B272" s="221">
        <v>10794</v>
      </c>
      <c r="C272" s="275" t="s">
        <v>69</v>
      </c>
      <c r="D272" s="497" t="s">
        <v>560</v>
      </c>
      <c r="E272" s="497" t="s">
        <v>474</v>
      </c>
      <c r="F272" s="221" t="s">
        <v>28</v>
      </c>
      <c r="G272" s="255">
        <v>2</v>
      </c>
      <c r="H272" s="237" t="s">
        <v>69</v>
      </c>
      <c r="I272" s="498" t="s">
        <v>503</v>
      </c>
      <c r="J272" s="642"/>
      <c r="K272" s="596"/>
      <c r="L272" s="493"/>
      <c r="M272" s="493"/>
      <c r="N272" s="370"/>
      <c r="O272" s="370"/>
      <c r="P272" s="370"/>
      <c r="Q272" s="370"/>
      <c r="R272" s="370"/>
    </row>
    <row r="273" spans="1:18" s="196" customFormat="1" ht="12.75" x14ac:dyDescent="0.2">
      <c r="A273" s="613">
        <v>25</v>
      </c>
      <c r="B273" s="221">
        <v>10794</v>
      </c>
      <c r="C273" s="275" t="s">
        <v>69</v>
      </c>
      <c r="D273" s="497" t="s">
        <v>670</v>
      </c>
      <c r="E273" s="497" t="s">
        <v>474</v>
      </c>
      <c r="F273" s="221" t="s">
        <v>28</v>
      </c>
      <c r="G273" s="255">
        <v>2</v>
      </c>
      <c r="H273" s="237" t="s">
        <v>69</v>
      </c>
      <c r="I273" s="498" t="s">
        <v>398</v>
      </c>
      <c r="J273" s="642"/>
      <c r="K273" s="596"/>
      <c r="L273" s="493"/>
      <c r="M273" s="493"/>
      <c r="N273" s="370"/>
      <c r="O273" s="370"/>
      <c r="P273" s="370"/>
      <c r="Q273" s="370"/>
      <c r="R273" s="370"/>
    </row>
    <row r="274" spans="1:18" s="196" customFormat="1" ht="12.75" x14ac:dyDescent="0.2">
      <c r="A274" s="613">
        <v>26</v>
      </c>
      <c r="B274" s="221">
        <v>10794</v>
      </c>
      <c r="C274" s="275" t="s">
        <v>69</v>
      </c>
      <c r="D274" s="497" t="s">
        <v>561</v>
      </c>
      <c r="E274" s="497" t="s">
        <v>505</v>
      </c>
      <c r="F274" s="221" t="s">
        <v>28</v>
      </c>
      <c r="G274" s="255">
        <v>2</v>
      </c>
      <c r="H274" s="237" t="s">
        <v>69</v>
      </c>
      <c r="I274" s="498" t="s">
        <v>595</v>
      </c>
      <c r="J274" s="642"/>
      <c r="K274" s="596"/>
      <c r="L274" s="493"/>
      <c r="M274" s="493"/>
      <c r="N274" s="370"/>
      <c r="O274" s="370"/>
      <c r="P274" s="370"/>
      <c r="Q274" s="370"/>
      <c r="R274" s="370"/>
    </row>
    <row r="275" spans="1:18" s="196" customFormat="1" ht="12.75" x14ac:dyDescent="0.2">
      <c r="A275" s="613"/>
      <c r="B275" s="221"/>
      <c r="C275" s="275"/>
      <c r="D275" s="497"/>
      <c r="E275" s="497"/>
      <c r="F275" s="221"/>
      <c r="G275" s="255"/>
      <c r="H275" s="642"/>
      <c r="I275" s="498" t="s">
        <v>596</v>
      </c>
      <c r="J275" s="642"/>
      <c r="K275" s="596"/>
      <c r="L275" s="493"/>
      <c r="M275" s="493"/>
      <c r="N275" s="370"/>
      <c r="O275" s="370"/>
      <c r="P275" s="370"/>
      <c r="Q275" s="370"/>
      <c r="R275" s="370"/>
    </row>
    <row r="276" spans="1:18" s="196" customFormat="1" ht="12.75" x14ac:dyDescent="0.2">
      <c r="A276" s="613">
        <v>27</v>
      </c>
      <c r="B276" s="221">
        <v>10794</v>
      </c>
      <c r="C276" s="275" t="s">
        <v>69</v>
      </c>
      <c r="D276" s="497" t="s">
        <v>562</v>
      </c>
      <c r="E276" s="497" t="s">
        <v>475</v>
      </c>
      <c r="F276" s="221" t="s">
        <v>28</v>
      </c>
      <c r="G276" s="255">
        <v>2</v>
      </c>
      <c r="H276" s="237" t="s">
        <v>69</v>
      </c>
      <c r="I276" s="498" t="s">
        <v>503</v>
      </c>
      <c r="J276" s="642"/>
      <c r="K276" s="596"/>
      <c r="L276" s="493"/>
      <c r="M276" s="493"/>
      <c r="N276" s="370"/>
      <c r="O276" s="370"/>
      <c r="P276" s="370"/>
      <c r="Q276" s="370"/>
      <c r="R276" s="370"/>
    </row>
    <row r="277" spans="1:18" s="196" customFormat="1" ht="12.75" x14ac:dyDescent="0.2">
      <c r="A277" s="613">
        <v>28</v>
      </c>
      <c r="B277" s="221">
        <v>10794</v>
      </c>
      <c r="C277" s="275" t="s">
        <v>69</v>
      </c>
      <c r="D277" s="491" t="s">
        <v>563</v>
      </c>
      <c r="E277" s="499" t="s">
        <v>565</v>
      </c>
      <c r="F277" s="221" t="s">
        <v>28</v>
      </c>
      <c r="G277" s="255">
        <v>2</v>
      </c>
      <c r="H277" s="237" t="s">
        <v>69</v>
      </c>
      <c r="I277" s="501" t="s">
        <v>594</v>
      </c>
      <c r="J277" s="502"/>
      <c r="K277" s="500"/>
      <c r="L277" s="500"/>
      <c r="M277" s="503"/>
      <c r="N277" s="504"/>
      <c r="O277" s="505"/>
      <c r="P277" s="505"/>
      <c r="Q277" s="505"/>
      <c r="R277" s="504"/>
    </row>
    <row r="278" spans="1:18" s="196" customFormat="1" ht="12.75" x14ac:dyDescent="0.2">
      <c r="A278" s="613"/>
      <c r="B278" s="221"/>
      <c r="C278" s="275"/>
      <c r="D278" s="491"/>
      <c r="E278" s="499"/>
      <c r="F278" s="221"/>
      <c r="G278" s="255"/>
      <c r="H278" s="503"/>
      <c r="I278" s="501" t="s">
        <v>516</v>
      </c>
      <c r="J278" s="502"/>
      <c r="K278" s="500"/>
      <c r="L278" s="500"/>
      <c r="M278" s="503"/>
      <c r="N278" s="504"/>
      <c r="O278" s="505"/>
      <c r="P278" s="505"/>
      <c r="Q278" s="505"/>
      <c r="R278" s="504"/>
    </row>
    <row r="279" spans="1:18" s="196" customFormat="1" ht="12.75" x14ac:dyDescent="0.2">
      <c r="A279" s="613">
        <v>29</v>
      </c>
      <c r="B279" s="221">
        <v>10794</v>
      </c>
      <c r="C279" s="275" t="s">
        <v>69</v>
      </c>
      <c r="D279" s="506" t="s">
        <v>507</v>
      </c>
      <c r="E279" s="506" t="s">
        <v>564</v>
      </c>
      <c r="F279" s="221" t="s">
        <v>28</v>
      </c>
      <c r="G279" s="255">
        <v>2</v>
      </c>
      <c r="H279" s="237" t="s">
        <v>69</v>
      </c>
      <c r="I279" s="508" t="s">
        <v>398</v>
      </c>
      <c r="J279" s="607"/>
      <c r="K279" s="507"/>
      <c r="L279" s="507"/>
      <c r="M279" s="493"/>
      <c r="N279" s="370"/>
      <c r="O279" s="370"/>
      <c r="P279" s="370"/>
      <c r="Q279" s="370"/>
      <c r="R279" s="370"/>
    </row>
    <row r="280" spans="1:18" s="196" customFormat="1" ht="12.75" x14ac:dyDescent="0.2">
      <c r="A280" s="613">
        <v>30</v>
      </c>
      <c r="B280" s="221">
        <v>10794</v>
      </c>
      <c r="C280" s="275" t="s">
        <v>69</v>
      </c>
      <c r="D280" s="506" t="s">
        <v>508</v>
      </c>
      <c r="E280" s="506" t="s">
        <v>566</v>
      </c>
      <c r="F280" s="221" t="s">
        <v>28</v>
      </c>
      <c r="G280" s="255">
        <v>2</v>
      </c>
      <c r="H280" s="237" t="s">
        <v>69</v>
      </c>
      <c r="I280" s="508" t="s">
        <v>595</v>
      </c>
      <c r="J280" s="607"/>
      <c r="K280" s="507"/>
      <c r="L280" s="507"/>
      <c r="M280" s="493"/>
      <c r="N280" s="370"/>
      <c r="O280" s="370"/>
      <c r="P280" s="370"/>
      <c r="Q280" s="370"/>
      <c r="R280" s="370"/>
    </row>
    <row r="281" spans="1:18" s="196" customFormat="1" ht="12.75" x14ac:dyDescent="0.2">
      <c r="A281" s="613"/>
      <c r="B281" s="221"/>
      <c r="C281" s="275"/>
      <c r="D281" s="508"/>
      <c r="E281" s="508"/>
      <c r="F281" s="221"/>
      <c r="G281" s="507"/>
      <c r="H281" s="503"/>
      <c r="I281" s="508" t="s">
        <v>725</v>
      </c>
      <c r="J281" s="607"/>
      <c r="K281" s="507"/>
      <c r="L281" s="507"/>
      <c r="M281" s="493"/>
      <c r="N281" s="370"/>
      <c r="O281" s="370"/>
      <c r="P281" s="370"/>
      <c r="Q281" s="370"/>
      <c r="R281" s="370"/>
    </row>
    <row r="282" spans="1:18" s="196" customFormat="1" ht="12.75" x14ac:dyDescent="0.2">
      <c r="A282" s="613">
        <v>31</v>
      </c>
      <c r="B282" s="221">
        <v>10794</v>
      </c>
      <c r="C282" s="275" t="s">
        <v>69</v>
      </c>
      <c r="D282" s="508" t="s">
        <v>671</v>
      </c>
      <c r="E282" s="508" t="s">
        <v>509</v>
      </c>
      <c r="F282" s="221" t="s">
        <v>28</v>
      </c>
      <c r="G282" s="507"/>
      <c r="H282" s="237" t="s">
        <v>69</v>
      </c>
      <c r="I282" s="508" t="s">
        <v>510</v>
      </c>
      <c r="J282" s="607"/>
      <c r="K282" s="507"/>
      <c r="L282" s="509"/>
      <c r="M282" s="493"/>
      <c r="N282" s="370"/>
      <c r="O282" s="370"/>
      <c r="P282" s="370"/>
      <c r="Q282" s="370"/>
      <c r="R282" s="370"/>
    </row>
    <row r="283" spans="1:18" s="196" customFormat="1" ht="12.75" x14ac:dyDescent="0.2">
      <c r="A283" s="613">
        <v>32</v>
      </c>
      <c r="B283" s="221">
        <v>10794</v>
      </c>
      <c r="C283" s="275" t="s">
        <v>69</v>
      </c>
      <c r="D283" s="508" t="s">
        <v>461</v>
      </c>
      <c r="E283" s="508" t="s">
        <v>511</v>
      </c>
      <c r="F283" s="221" t="s">
        <v>28</v>
      </c>
      <c r="G283" s="507"/>
      <c r="H283" s="237" t="s">
        <v>69</v>
      </c>
      <c r="I283" s="508" t="s">
        <v>512</v>
      </c>
      <c r="J283" s="607"/>
      <c r="K283" s="507"/>
      <c r="L283" s="509"/>
      <c r="M283" s="493"/>
      <c r="N283" s="370"/>
      <c r="O283" s="370"/>
      <c r="P283" s="370"/>
      <c r="Q283" s="370"/>
      <c r="R283" s="370"/>
    </row>
    <row r="284" spans="1:18" s="196" customFormat="1" ht="12.75" x14ac:dyDescent="0.2">
      <c r="A284" s="613">
        <v>33</v>
      </c>
      <c r="B284" s="221">
        <v>10794</v>
      </c>
      <c r="C284" s="275" t="s">
        <v>69</v>
      </c>
      <c r="D284" s="508" t="s">
        <v>672</v>
      </c>
      <c r="E284" s="508" t="s">
        <v>513</v>
      </c>
      <c r="F284" s="221" t="s">
        <v>28</v>
      </c>
      <c r="G284" s="507"/>
      <c r="H284" s="237" t="s">
        <v>69</v>
      </c>
      <c r="I284" s="508" t="s">
        <v>593</v>
      </c>
      <c r="J284" s="658"/>
      <c r="K284" s="493"/>
      <c r="L284" s="493"/>
      <c r="M284" s="493"/>
      <c r="N284" s="370"/>
      <c r="O284" s="370"/>
      <c r="P284" s="370"/>
      <c r="Q284" s="370"/>
      <c r="R284" s="370"/>
    </row>
    <row r="285" spans="1:18" s="196" customFormat="1" ht="12.75" x14ac:dyDescent="0.2">
      <c r="A285" s="613">
        <v>34</v>
      </c>
      <c r="B285" s="221">
        <v>10794</v>
      </c>
      <c r="C285" s="275" t="s">
        <v>69</v>
      </c>
      <c r="D285" s="508" t="s">
        <v>673</v>
      </c>
      <c r="E285" s="506" t="s">
        <v>514</v>
      </c>
      <c r="F285" s="221" t="s">
        <v>28</v>
      </c>
      <c r="G285" s="507"/>
      <c r="H285" s="237" t="s">
        <v>69</v>
      </c>
      <c r="I285" s="508" t="s">
        <v>515</v>
      </c>
      <c r="J285" s="607"/>
      <c r="K285" s="507"/>
      <c r="L285" s="509"/>
      <c r="M285" s="231"/>
      <c r="N285" s="370"/>
      <c r="O285" s="370"/>
      <c r="P285" s="370"/>
      <c r="Q285" s="370"/>
      <c r="R285" s="370"/>
    </row>
    <row r="286" spans="1:18" s="196" customFormat="1" ht="12.75" x14ac:dyDescent="0.2">
      <c r="A286" s="613"/>
      <c r="B286" s="221"/>
      <c r="C286" s="275"/>
      <c r="D286" s="508"/>
      <c r="E286" s="506"/>
      <c r="F286" s="506"/>
      <c r="G286" s="507"/>
      <c r="H286" s="503"/>
      <c r="I286" s="508" t="s">
        <v>592</v>
      </c>
      <c r="J286" s="607"/>
      <c r="K286" s="507"/>
      <c r="L286" s="509"/>
      <c r="M286" s="231"/>
      <c r="N286" s="370"/>
      <c r="O286" s="370"/>
      <c r="P286" s="370"/>
      <c r="Q286" s="370"/>
      <c r="R286" s="370"/>
    </row>
    <row r="287" spans="1:18" s="196" customFormat="1" ht="12.75" x14ac:dyDescent="0.2">
      <c r="A287" s="613">
        <v>35</v>
      </c>
      <c r="B287" s="221">
        <v>10794</v>
      </c>
      <c r="C287" s="275" t="s">
        <v>69</v>
      </c>
      <c r="D287" s="508" t="s">
        <v>674</v>
      </c>
      <c r="E287" s="508"/>
      <c r="F287" s="506" t="s">
        <v>28</v>
      </c>
      <c r="G287" s="507"/>
      <c r="H287" s="237" t="s">
        <v>69</v>
      </c>
      <c r="I287" s="508" t="s">
        <v>590</v>
      </c>
      <c r="J287" s="607"/>
      <c r="K287" s="507"/>
      <c r="L287" s="509"/>
      <c r="M287" s="231"/>
      <c r="N287" s="370"/>
      <c r="O287" s="370"/>
      <c r="P287" s="370"/>
      <c r="Q287" s="370"/>
      <c r="R287" s="370"/>
    </row>
    <row r="288" spans="1:18" s="196" customFormat="1" ht="12.75" x14ac:dyDescent="0.2">
      <c r="A288" s="613"/>
      <c r="B288" s="221"/>
      <c r="C288" s="224"/>
      <c r="D288" s="508"/>
      <c r="E288" s="508"/>
      <c r="F288" s="506"/>
      <c r="G288" s="507"/>
      <c r="H288" s="503"/>
      <c r="I288" s="508" t="s">
        <v>591</v>
      </c>
      <c r="J288" s="607"/>
      <c r="K288" s="507"/>
      <c r="L288" s="509"/>
      <c r="M288" s="231"/>
      <c r="N288" s="370"/>
      <c r="O288" s="370"/>
      <c r="P288" s="370"/>
      <c r="Q288" s="370"/>
      <c r="R288" s="370"/>
    </row>
    <row r="289" spans="1:18" ht="12.75" x14ac:dyDescent="0.2">
      <c r="A289" s="613">
        <v>36</v>
      </c>
      <c r="B289" s="221">
        <v>10794</v>
      </c>
      <c r="C289" s="275" t="s">
        <v>69</v>
      </c>
      <c r="D289" s="224" t="s">
        <v>675</v>
      </c>
      <c r="E289" s="224" t="s">
        <v>568</v>
      </c>
      <c r="F289" s="221" t="s">
        <v>28</v>
      </c>
      <c r="G289" s="255">
        <v>7</v>
      </c>
      <c r="H289" s="237" t="s">
        <v>69</v>
      </c>
      <c r="I289" s="224" t="s">
        <v>567</v>
      </c>
      <c r="J289" s="220"/>
      <c r="K289" s="221"/>
      <c r="L289" s="221"/>
      <c r="M289" s="544"/>
    </row>
    <row r="290" spans="1:18" ht="12.75" x14ac:dyDescent="0.2">
      <c r="A290" s="613">
        <v>37</v>
      </c>
      <c r="B290" s="221">
        <v>10794</v>
      </c>
      <c r="C290" s="224" t="s">
        <v>710</v>
      </c>
      <c r="D290" s="224" t="s">
        <v>676</v>
      </c>
      <c r="E290" s="224" t="s">
        <v>572</v>
      </c>
      <c r="F290" s="221"/>
      <c r="G290" s="255"/>
      <c r="H290" s="230"/>
      <c r="I290" s="224"/>
      <c r="J290" s="220"/>
      <c r="K290" s="221"/>
      <c r="L290" s="221"/>
      <c r="M290" s="535" t="s">
        <v>569</v>
      </c>
    </row>
    <row r="291" spans="1:18" ht="12.75" x14ac:dyDescent="0.2">
      <c r="A291" s="613">
        <v>38</v>
      </c>
      <c r="B291" s="221">
        <v>10794</v>
      </c>
      <c r="C291" s="275" t="s">
        <v>69</v>
      </c>
      <c r="D291" s="224" t="s">
        <v>677</v>
      </c>
      <c r="E291" s="224" t="s">
        <v>574</v>
      </c>
      <c r="F291" s="221" t="s">
        <v>28</v>
      </c>
      <c r="G291" s="255"/>
      <c r="H291" s="237" t="s">
        <v>69</v>
      </c>
      <c r="I291" s="224" t="s">
        <v>570</v>
      </c>
      <c r="J291" s="220"/>
      <c r="K291" s="221"/>
      <c r="L291" s="221"/>
      <c r="M291" s="544"/>
    </row>
    <row r="292" spans="1:18" ht="12.75" x14ac:dyDescent="0.2">
      <c r="A292" s="613">
        <v>39</v>
      </c>
      <c r="B292" s="221">
        <v>10794</v>
      </c>
      <c r="C292" s="275" t="s">
        <v>69</v>
      </c>
      <c r="D292" s="224" t="s">
        <v>678</v>
      </c>
      <c r="E292" s="224" t="s">
        <v>575</v>
      </c>
      <c r="F292" s="221" t="s">
        <v>28</v>
      </c>
      <c r="G292" s="255"/>
      <c r="H292" s="237" t="s">
        <v>69</v>
      </c>
      <c r="I292" s="224" t="s">
        <v>571</v>
      </c>
      <c r="J292" s="220"/>
      <c r="K292" s="221"/>
      <c r="L292" s="221"/>
      <c r="M292" s="544"/>
    </row>
    <row r="293" spans="1:18" ht="12.75" x14ac:dyDescent="0.2">
      <c r="A293" s="613">
        <v>40</v>
      </c>
      <c r="B293" s="221">
        <v>10794</v>
      </c>
      <c r="C293" s="275" t="s">
        <v>69</v>
      </c>
      <c r="D293" s="224" t="s">
        <v>679</v>
      </c>
      <c r="E293" s="224" t="s">
        <v>573</v>
      </c>
      <c r="F293" s="221" t="s">
        <v>28</v>
      </c>
      <c r="G293" s="255"/>
      <c r="H293" s="237" t="s">
        <v>69</v>
      </c>
      <c r="I293" s="224" t="s">
        <v>579</v>
      </c>
      <c r="J293" s="220"/>
      <c r="K293" s="221"/>
      <c r="L293" s="221"/>
      <c r="M293" s="544"/>
    </row>
    <row r="294" spans="1:18" ht="12.75" x14ac:dyDescent="0.2">
      <c r="A294" s="613">
        <v>41</v>
      </c>
      <c r="B294" s="221">
        <v>10794</v>
      </c>
      <c r="C294" s="224" t="s">
        <v>463</v>
      </c>
      <c r="D294" s="224" t="s">
        <v>464</v>
      </c>
      <c r="E294" s="224" t="s">
        <v>581</v>
      </c>
      <c r="F294" s="221" t="s">
        <v>244</v>
      </c>
      <c r="G294" s="255"/>
      <c r="H294" s="237" t="s">
        <v>69</v>
      </c>
      <c r="I294" s="224" t="s">
        <v>588</v>
      </c>
      <c r="J294" s="220"/>
      <c r="K294" s="221"/>
      <c r="L294" s="221"/>
      <c r="M294" s="370" t="s">
        <v>582</v>
      </c>
    </row>
    <row r="295" spans="1:18" ht="12.75" x14ac:dyDescent="0.2">
      <c r="A295" s="613"/>
      <c r="B295" s="221"/>
      <c r="C295" s="224"/>
      <c r="D295" s="224"/>
      <c r="E295" s="224"/>
      <c r="F295" s="221"/>
      <c r="G295" s="255"/>
      <c r="H295" s="230"/>
      <c r="I295" s="224" t="s">
        <v>589</v>
      </c>
      <c r="J295" s="220"/>
      <c r="K295" s="221"/>
      <c r="L295" s="221"/>
      <c r="M295" s="370"/>
      <c r="N295" s="19"/>
      <c r="O295" s="19"/>
      <c r="P295" s="19"/>
      <c r="Q295" s="19"/>
      <c r="R295" s="19"/>
    </row>
    <row r="296" spans="1:18" ht="12.75" x14ac:dyDescent="0.2">
      <c r="A296" s="613">
        <v>42</v>
      </c>
      <c r="B296" s="221">
        <v>10794</v>
      </c>
      <c r="C296" s="224" t="s">
        <v>680</v>
      </c>
      <c r="D296" s="224" t="s">
        <v>680</v>
      </c>
      <c r="E296" s="224" t="s">
        <v>584</v>
      </c>
      <c r="F296" s="221" t="s">
        <v>244</v>
      </c>
      <c r="G296" s="255"/>
      <c r="H296" s="237" t="s">
        <v>69</v>
      </c>
      <c r="I296" s="482" t="s">
        <v>583</v>
      </c>
      <c r="J296" s="220"/>
      <c r="K296" s="221"/>
      <c r="L296" s="221"/>
      <c r="M296" s="544"/>
      <c r="N296" s="19"/>
      <c r="O296" s="19"/>
      <c r="P296" s="19"/>
      <c r="Q296" s="19"/>
      <c r="R296" s="19"/>
    </row>
    <row r="297" spans="1:18" ht="12.75" x14ac:dyDescent="0.2">
      <c r="A297" s="613"/>
      <c r="B297" s="221"/>
      <c r="C297" s="224"/>
      <c r="D297" s="224"/>
      <c r="E297" s="224"/>
      <c r="F297" s="221"/>
      <c r="G297" s="255"/>
      <c r="H297" s="230"/>
      <c r="I297" s="482" t="s">
        <v>585</v>
      </c>
      <c r="J297" s="220"/>
      <c r="K297" s="221"/>
      <c r="L297" s="221"/>
      <c r="M297" s="544"/>
      <c r="N297" s="19"/>
      <c r="O297" s="19"/>
      <c r="P297" s="19"/>
      <c r="Q297" s="19"/>
      <c r="R297" s="19"/>
    </row>
    <row r="298" spans="1:18" ht="12.75" x14ac:dyDescent="0.2">
      <c r="A298" s="613"/>
      <c r="B298" s="221"/>
      <c r="C298" s="224"/>
      <c r="D298" s="224"/>
      <c r="E298" s="224"/>
      <c r="F298" s="221"/>
      <c r="G298" s="255"/>
      <c r="H298" s="230"/>
      <c r="I298" s="482" t="s">
        <v>586</v>
      </c>
      <c r="J298" s="220"/>
      <c r="K298" s="221"/>
      <c r="L298" s="221"/>
      <c r="M298" s="544"/>
      <c r="N298" s="19"/>
      <c r="O298" s="19"/>
      <c r="P298" s="19"/>
      <c r="Q298" s="19"/>
      <c r="R298" s="19"/>
    </row>
    <row r="299" spans="1:18" ht="12.75" x14ac:dyDescent="0.2">
      <c r="A299" s="613"/>
      <c r="B299" s="221"/>
      <c r="C299" s="224"/>
      <c r="D299" s="224"/>
      <c r="E299" s="224"/>
      <c r="F299" s="221"/>
      <c r="G299" s="255"/>
      <c r="H299" s="230"/>
      <c r="I299" s="482" t="s">
        <v>587</v>
      </c>
      <c r="J299" s="220"/>
      <c r="K299" s="221"/>
      <c r="L299" s="221"/>
      <c r="M299" s="544"/>
      <c r="N299" s="19"/>
      <c r="O299" s="19"/>
      <c r="P299" s="19"/>
      <c r="Q299" s="19"/>
      <c r="R299" s="19"/>
    </row>
    <row r="300" spans="1:18" ht="12.75" x14ac:dyDescent="0.2">
      <c r="A300" s="613">
        <v>43</v>
      </c>
      <c r="B300" s="221">
        <v>10794</v>
      </c>
      <c r="C300" s="224" t="s">
        <v>698</v>
      </c>
      <c r="D300" s="224" t="s">
        <v>681</v>
      </c>
      <c r="E300" s="224" t="s">
        <v>666</v>
      </c>
      <c r="F300" s="221" t="s">
        <v>28</v>
      </c>
      <c r="G300" s="255"/>
      <c r="H300" s="237" t="s">
        <v>69</v>
      </c>
      <c r="I300" s="224" t="s">
        <v>656</v>
      </c>
      <c r="J300" s="220"/>
      <c r="K300" s="221"/>
      <c r="L300" s="221"/>
      <c r="M300" s="535" t="s">
        <v>657</v>
      </c>
      <c r="N300" s="19"/>
      <c r="O300" s="19"/>
      <c r="P300" s="19"/>
      <c r="Q300" s="19"/>
      <c r="R300" s="19"/>
    </row>
    <row r="301" spans="1:18" ht="12.75" x14ac:dyDescent="0.2">
      <c r="A301" s="613"/>
      <c r="B301" s="221"/>
      <c r="C301" s="224"/>
      <c r="D301" s="224"/>
      <c r="E301" s="224"/>
      <c r="F301" s="221"/>
      <c r="G301" s="255"/>
      <c r="H301" s="230"/>
      <c r="I301" s="224" t="s">
        <v>658</v>
      </c>
      <c r="J301" s="220"/>
      <c r="K301" s="221"/>
      <c r="L301" s="221"/>
      <c r="M301" s="196" t="s">
        <v>659</v>
      </c>
      <c r="N301" s="19"/>
      <c r="O301" s="19"/>
      <c r="P301" s="19"/>
      <c r="Q301" s="19"/>
      <c r="R301" s="19"/>
    </row>
    <row r="302" spans="1:18" ht="12.75" x14ac:dyDescent="0.2">
      <c r="A302" s="613">
        <v>44</v>
      </c>
      <c r="B302" s="221">
        <v>10794</v>
      </c>
      <c r="C302" s="224" t="s">
        <v>698</v>
      </c>
      <c r="D302" s="224" t="s">
        <v>682</v>
      </c>
      <c r="E302" s="224" t="s">
        <v>667</v>
      </c>
      <c r="F302" s="221" t="s">
        <v>244</v>
      </c>
      <c r="G302" s="255"/>
      <c r="H302" s="237" t="s">
        <v>69</v>
      </c>
      <c r="I302" s="224" t="s">
        <v>660</v>
      </c>
      <c r="J302" s="220"/>
      <c r="K302" s="221"/>
      <c r="L302" s="221"/>
      <c r="M302" s="196" t="s">
        <v>661</v>
      </c>
      <c r="N302" s="19"/>
      <c r="O302" s="19"/>
      <c r="P302" s="19"/>
      <c r="Q302" s="19"/>
      <c r="R302" s="19"/>
    </row>
    <row r="303" spans="1:18" ht="12.75" x14ac:dyDescent="0.2">
      <c r="A303" s="613"/>
      <c r="B303" s="221"/>
      <c r="C303" s="224"/>
      <c r="D303" s="224"/>
      <c r="E303" s="224"/>
      <c r="F303" s="221"/>
      <c r="G303" s="255"/>
      <c r="H303" s="230"/>
      <c r="I303" s="224" t="s">
        <v>662</v>
      </c>
      <c r="J303" s="220"/>
      <c r="K303" s="221"/>
      <c r="L303" s="221"/>
      <c r="M303" s="196" t="s">
        <v>663</v>
      </c>
      <c r="N303" s="19"/>
      <c r="O303" s="19"/>
      <c r="P303" s="19"/>
      <c r="Q303" s="19"/>
      <c r="R303" s="19"/>
    </row>
    <row r="304" spans="1:18" ht="12.75" x14ac:dyDescent="0.2">
      <c r="A304" s="613">
        <v>45</v>
      </c>
      <c r="B304" s="221">
        <v>10794</v>
      </c>
      <c r="C304" s="275" t="s">
        <v>69</v>
      </c>
      <c r="D304" s="224" t="s">
        <v>683</v>
      </c>
      <c r="E304" s="224" t="s">
        <v>668</v>
      </c>
      <c r="F304" s="224" t="s">
        <v>28</v>
      </c>
      <c r="G304" s="255"/>
      <c r="H304" s="237" t="s">
        <v>69</v>
      </c>
      <c r="I304" s="224" t="s">
        <v>664</v>
      </c>
      <c r="J304" s="651"/>
      <c r="K304" s="221"/>
      <c r="L304" s="221"/>
      <c r="M304" s="544"/>
      <c r="N304" s="19"/>
      <c r="O304" s="19"/>
      <c r="P304" s="19"/>
      <c r="Q304" s="19"/>
      <c r="R304" s="19"/>
    </row>
    <row r="305" spans="1:18" ht="12.75" x14ac:dyDescent="0.2">
      <c r="A305" s="613">
        <v>46</v>
      </c>
      <c r="B305" s="221">
        <v>10794</v>
      </c>
      <c r="C305" s="275" t="s">
        <v>69</v>
      </c>
      <c r="D305" s="224" t="s">
        <v>684</v>
      </c>
      <c r="E305" s="224" t="s">
        <v>669</v>
      </c>
      <c r="F305" s="224" t="s">
        <v>28</v>
      </c>
      <c r="G305" s="255"/>
      <c r="H305" s="237" t="s">
        <v>69</v>
      </c>
      <c r="I305" s="224" t="s">
        <v>665</v>
      </c>
      <c r="J305" s="651"/>
      <c r="K305" s="221"/>
      <c r="L305" s="221"/>
      <c r="M305" s="544"/>
      <c r="N305" s="19"/>
      <c r="O305" s="19"/>
      <c r="P305" s="19"/>
      <c r="Q305" s="19"/>
      <c r="R305" s="19"/>
    </row>
    <row r="306" spans="1:18" s="196" customFormat="1" ht="12.75" x14ac:dyDescent="0.2">
      <c r="A306" s="613">
        <v>47</v>
      </c>
      <c r="B306" s="221">
        <v>10794</v>
      </c>
      <c r="C306" s="275" t="s">
        <v>69</v>
      </c>
      <c r="D306" s="465" t="s">
        <v>687</v>
      </c>
      <c r="E306" s="465" t="s">
        <v>685</v>
      </c>
      <c r="F306" s="465" t="s">
        <v>28</v>
      </c>
      <c r="G306" s="466"/>
      <c r="H306" s="237" t="s">
        <v>69</v>
      </c>
      <c r="I306" s="482" t="s">
        <v>686</v>
      </c>
      <c r="J306" s="639"/>
      <c r="K306" s="466"/>
      <c r="L306" s="468"/>
      <c r="M306" s="231"/>
    </row>
    <row r="307" spans="1:18" ht="12.75" x14ac:dyDescent="0.2">
      <c r="A307" s="613">
        <v>48</v>
      </c>
      <c r="B307" s="221">
        <v>10794</v>
      </c>
      <c r="C307" s="465" t="s">
        <v>699</v>
      </c>
      <c r="D307" s="465" t="s">
        <v>703</v>
      </c>
      <c r="E307" s="465" t="s">
        <v>691</v>
      </c>
      <c r="F307" s="465" t="s">
        <v>28</v>
      </c>
      <c r="G307" s="466"/>
      <c r="H307" s="237" t="s">
        <v>69</v>
      </c>
      <c r="I307" s="482" t="s">
        <v>688</v>
      </c>
      <c r="J307" s="230"/>
      <c r="K307" s="466"/>
      <c r="L307" s="221"/>
      <c r="M307" s="544"/>
      <c r="N307" s="19"/>
      <c r="O307" s="19"/>
      <c r="P307" s="19"/>
      <c r="Q307" s="19"/>
      <c r="R307" s="19"/>
    </row>
    <row r="308" spans="1:18" ht="12.75" x14ac:dyDescent="0.2">
      <c r="A308" s="613"/>
      <c r="B308" s="221"/>
      <c r="C308" s="570"/>
      <c r="D308" s="570"/>
      <c r="E308" s="570"/>
      <c r="F308" s="571"/>
      <c r="G308" s="571"/>
      <c r="H308" s="593"/>
      <c r="I308" s="572" t="s">
        <v>689</v>
      </c>
      <c r="J308" s="593"/>
      <c r="K308" s="571"/>
      <c r="L308" s="221"/>
      <c r="M308" s="544"/>
      <c r="N308" s="19"/>
      <c r="O308" s="19"/>
      <c r="P308" s="19"/>
      <c r="Q308" s="19"/>
      <c r="R308" s="19"/>
    </row>
    <row r="309" spans="1:18" ht="12.75" x14ac:dyDescent="0.2">
      <c r="A309" s="613"/>
      <c r="B309" s="221"/>
      <c r="C309" s="465"/>
      <c r="D309" s="465"/>
      <c r="E309" s="465"/>
      <c r="F309" s="466"/>
      <c r="G309" s="466"/>
      <c r="H309" s="230"/>
      <c r="I309" s="482" t="s">
        <v>690</v>
      </c>
      <c r="J309" s="230"/>
      <c r="K309" s="466"/>
      <c r="L309" s="221"/>
      <c r="M309" s="544"/>
    </row>
    <row r="310" spans="1:18" ht="12.75" x14ac:dyDescent="0.2">
      <c r="A310" s="613">
        <v>49</v>
      </c>
      <c r="B310" s="221">
        <v>10794</v>
      </c>
      <c r="C310" s="224" t="s">
        <v>700</v>
      </c>
      <c r="D310" s="224" t="s">
        <v>702</v>
      </c>
      <c r="E310" s="224" t="s">
        <v>694</v>
      </c>
      <c r="F310" s="221" t="s">
        <v>28</v>
      </c>
      <c r="G310" s="255"/>
      <c r="H310" s="237" t="s">
        <v>69</v>
      </c>
      <c r="I310" s="224" t="s">
        <v>692</v>
      </c>
      <c r="J310" s="220"/>
      <c r="K310" s="221"/>
      <c r="L310" s="221"/>
      <c r="M310" s="544"/>
    </row>
    <row r="311" spans="1:18" ht="12.75" x14ac:dyDescent="0.2">
      <c r="A311" s="613"/>
      <c r="B311" s="221"/>
      <c r="C311" s="224"/>
      <c r="D311" s="224"/>
      <c r="E311" s="224"/>
      <c r="F311" s="221"/>
      <c r="G311" s="255"/>
      <c r="H311" s="230"/>
      <c r="I311" s="224" t="s">
        <v>693</v>
      </c>
      <c r="J311" s="220"/>
      <c r="K311" s="221"/>
      <c r="L311" s="221"/>
      <c r="M311" s="544"/>
    </row>
    <row r="312" spans="1:18" ht="12.75" x14ac:dyDescent="0.2">
      <c r="A312" s="613">
        <v>50</v>
      </c>
      <c r="B312" s="221">
        <v>10794</v>
      </c>
      <c r="C312" s="224" t="s">
        <v>701</v>
      </c>
      <c r="D312" s="224" t="s">
        <v>701</v>
      </c>
      <c r="E312" s="224" t="s">
        <v>697</v>
      </c>
      <c r="F312" s="221" t="s">
        <v>28</v>
      </c>
      <c r="G312" s="255"/>
      <c r="H312" s="237" t="s">
        <v>69</v>
      </c>
      <c r="I312" s="224" t="s">
        <v>695</v>
      </c>
      <c r="J312" s="220"/>
      <c r="K312" s="221"/>
      <c r="L312" s="221"/>
      <c r="M312" s="544"/>
    </row>
    <row r="313" spans="1:18" ht="12.75" x14ac:dyDescent="0.2">
      <c r="A313" s="613"/>
      <c r="B313" s="221"/>
      <c r="C313" s="224"/>
      <c r="D313" s="224"/>
      <c r="E313" s="224"/>
      <c r="F313" s="221"/>
      <c r="G313" s="255"/>
      <c r="H313" s="230"/>
      <c r="I313" s="224" t="s">
        <v>696</v>
      </c>
      <c r="J313" s="220"/>
      <c r="K313" s="221"/>
      <c r="L313" s="221"/>
      <c r="M313" s="544"/>
    </row>
    <row r="314" spans="1:18" ht="12.75" x14ac:dyDescent="0.2">
      <c r="A314" s="613">
        <v>51</v>
      </c>
      <c r="B314" s="221">
        <v>10794</v>
      </c>
      <c r="C314" s="224" t="s">
        <v>709</v>
      </c>
      <c r="D314" s="224" t="s">
        <v>709</v>
      </c>
      <c r="E314" s="224" t="s">
        <v>704</v>
      </c>
      <c r="F314" s="221" t="s">
        <v>28</v>
      </c>
      <c r="G314" s="255"/>
      <c r="H314" s="237" t="s">
        <v>69</v>
      </c>
      <c r="I314" s="224" t="s">
        <v>705</v>
      </c>
      <c r="J314" s="220"/>
      <c r="K314" s="221"/>
      <c r="L314" s="221"/>
      <c r="M314" s="544"/>
    </row>
    <row r="315" spans="1:18" ht="12.75" x14ac:dyDescent="0.2">
      <c r="A315" s="613"/>
      <c r="B315" s="221"/>
      <c r="C315" s="224"/>
      <c r="D315" s="224"/>
      <c r="E315" s="224"/>
      <c r="F315" s="221"/>
      <c r="G315" s="255"/>
      <c r="H315" s="230"/>
      <c r="I315" s="224" t="s">
        <v>706</v>
      </c>
      <c r="J315" s="220"/>
      <c r="K315" s="221"/>
      <c r="L315" s="221"/>
      <c r="M315" s="544"/>
    </row>
    <row r="316" spans="1:18" ht="12.75" x14ac:dyDescent="0.2">
      <c r="A316" s="613"/>
      <c r="B316" s="221"/>
      <c r="C316" s="224"/>
      <c r="D316" s="224"/>
      <c r="E316" s="224"/>
      <c r="F316" s="221"/>
      <c r="G316" s="255"/>
      <c r="H316" s="230"/>
      <c r="I316" s="224" t="s">
        <v>707</v>
      </c>
      <c r="J316" s="220"/>
      <c r="K316" s="221"/>
      <c r="L316" s="221"/>
      <c r="M316" s="544"/>
    </row>
    <row r="317" spans="1:18" ht="12.75" x14ac:dyDescent="0.2">
      <c r="A317" s="613"/>
      <c r="B317" s="221"/>
      <c r="C317" s="224"/>
      <c r="D317" s="224"/>
      <c r="E317" s="224"/>
      <c r="F317" s="221"/>
      <c r="G317" s="255"/>
      <c r="H317" s="230"/>
      <c r="I317" s="224" t="s">
        <v>708</v>
      </c>
      <c r="J317" s="220"/>
      <c r="K317" s="221"/>
      <c r="L317" s="221"/>
      <c r="M317" s="544"/>
    </row>
    <row r="318" spans="1:18" ht="12.75" x14ac:dyDescent="0.2">
      <c r="A318" s="613">
        <v>52</v>
      </c>
      <c r="B318" s="221">
        <v>10794</v>
      </c>
      <c r="C318" s="258" t="s">
        <v>69</v>
      </c>
      <c r="D318" s="224" t="s">
        <v>712</v>
      </c>
      <c r="E318" s="224" t="s">
        <v>713</v>
      </c>
      <c r="F318" s="221" t="s">
        <v>28</v>
      </c>
      <c r="G318" s="255">
        <v>2</v>
      </c>
      <c r="H318" s="237" t="s">
        <v>69</v>
      </c>
      <c r="I318" s="224" t="s">
        <v>504</v>
      </c>
      <c r="J318" s="220"/>
      <c r="K318" s="221"/>
      <c r="L318" s="221"/>
      <c r="M318" s="544"/>
    </row>
    <row r="319" spans="1:18" s="578" customFormat="1" ht="12.75" x14ac:dyDescent="0.2">
      <c r="A319" s="613">
        <v>53</v>
      </c>
      <c r="B319" s="221">
        <v>10794</v>
      </c>
      <c r="C319" s="574" t="s">
        <v>807</v>
      </c>
      <c r="D319" s="574" t="s">
        <v>716</v>
      </c>
      <c r="E319" s="575" t="s">
        <v>714</v>
      </c>
      <c r="F319" s="576" t="s">
        <v>28</v>
      </c>
      <c r="G319" s="571">
        <v>2</v>
      </c>
      <c r="H319" s="237" t="s">
        <v>69</v>
      </c>
      <c r="I319" s="579" t="s">
        <v>715</v>
      </c>
      <c r="J319" s="356"/>
      <c r="K319" s="576"/>
      <c r="L319" s="221"/>
      <c r="M319" s="231"/>
      <c r="N319" s="577"/>
      <c r="O319" s="577"/>
      <c r="P319" s="577"/>
      <c r="Q319" s="577"/>
      <c r="R319" s="577"/>
    </row>
    <row r="320" spans="1:18" ht="12.75" x14ac:dyDescent="0.2">
      <c r="A320" s="613">
        <v>54</v>
      </c>
      <c r="B320" s="221">
        <v>10794</v>
      </c>
      <c r="C320" s="258" t="s">
        <v>69</v>
      </c>
      <c r="D320" s="224" t="s">
        <v>717</v>
      </c>
      <c r="E320" s="224"/>
      <c r="F320" s="221"/>
      <c r="G320" s="255"/>
      <c r="H320" s="230"/>
      <c r="I320" s="224" t="s">
        <v>718</v>
      </c>
      <c r="J320" s="220"/>
      <c r="K320" s="221"/>
      <c r="L320" s="221"/>
      <c r="M320" s="544"/>
    </row>
    <row r="321" spans="1:13" ht="12.75" x14ac:dyDescent="0.2">
      <c r="A321" s="613">
        <v>55</v>
      </c>
      <c r="B321" s="221">
        <v>10794</v>
      </c>
      <c r="C321" s="258" t="s">
        <v>69</v>
      </c>
      <c r="D321" s="224" t="s">
        <v>721</v>
      </c>
      <c r="E321" s="224" t="s">
        <v>719</v>
      </c>
      <c r="F321" s="221" t="s">
        <v>28</v>
      </c>
      <c r="G321" s="255"/>
      <c r="H321" s="237" t="s">
        <v>69</v>
      </c>
      <c r="I321" s="224" t="s">
        <v>720</v>
      </c>
      <c r="J321" s="220"/>
      <c r="K321" s="221"/>
      <c r="L321" s="221"/>
      <c r="M321" s="544"/>
    </row>
    <row r="322" spans="1:13" ht="12.75" x14ac:dyDescent="0.2">
      <c r="A322" s="613">
        <v>56</v>
      </c>
      <c r="B322" s="221">
        <v>10794</v>
      </c>
      <c r="C322" s="258" t="s">
        <v>69</v>
      </c>
      <c r="D322" s="506" t="s">
        <v>724</v>
      </c>
      <c r="E322" s="506" t="s">
        <v>722</v>
      </c>
      <c r="F322" s="580" t="s">
        <v>28</v>
      </c>
      <c r="G322" s="255"/>
      <c r="H322" s="237" t="s">
        <v>69</v>
      </c>
      <c r="I322" s="224" t="s">
        <v>723</v>
      </c>
      <c r="J322" s="220"/>
      <c r="K322" s="221"/>
      <c r="L322" s="221"/>
      <c r="M322" s="544"/>
    </row>
    <row r="323" spans="1:13" ht="12.75" x14ac:dyDescent="0.2">
      <c r="A323" s="613">
        <v>57</v>
      </c>
      <c r="B323" s="221">
        <v>10794</v>
      </c>
      <c r="C323" s="224" t="s">
        <v>728</v>
      </c>
      <c r="D323" s="224" t="s">
        <v>729</v>
      </c>
      <c r="E323" s="224" t="s">
        <v>730</v>
      </c>
      <c r="F323" s="221" t="s">
        <v>28</v>
      </c>
      <c r="G323" s="255"/>
      <c r="H323" s="237" t="s">
        <v>69</v>
      </c>
      <c r="I323" s="224" t="s">
        <v>726</v>
      </c>
      <c r="J323" s="220"/>
      <c r="K323" s="221"/>
      <c r="L323" s="221"/>
      <c r="M323" s="544"/>
    </row>
    <row r="324" spans="1:13" ht="12.75" x14ac:dyDescent="0.2">
      <c r="A324" s="613"/>
      <c r="B324" s="221"/>
      <c r="C324" s="224"/>
      <c r="D324" s="224"/>
      <c r="E324" s="224"/>
      <c r="F324" s="221"/>
      <c r="G324" s="255"/>
      <c r="H324" s="230"/>
      <c r="I324" s="224" t="s">
        <v>727</v>
      </c>
      <c r="J324" s="220"/>
      <c r="K324" s="221"/>
      <c r="L324" s="221"/>
      <c r="M324" s="544"/>
    </row>
    <row r="325" spans="1:13" ht="12.75" x14ac:dyDescent="0.2">
      <c r="A325" s="613">
        <v>58</v>
      </c>
      <c r="B325" s="221">
        <v>10794</v>
      </c>
      <c r="C325" s="224" t="s">
        <v>733</v>
      </c>
      <c r="D325" s="224" t="s">
        <v>733</v>
      </c>
      <c r="E325" s="224" t="s">
        <v>731</v>
      </c>
      <c r="F325" s="221" t="s">
        <v>734</v>
      </c>
      <c r="G325" s="255"/>
      <c r="H325" s="237" t="s">
        <v>69</v>
      </c>
      <c r="I325" s="224" t="s">
        <v>732</v>
      </c>
      <c r="J325" s="220"/>
      <c r="K325" s="221"/>
      <c r="L325" s="221"/>
      <c r="M325" s="544"/>
    </row>
    <row r="326" spans="1:13" ht="12.75" x14ac:dyDescent="0.2">
      <c r="A326" s="613">
        <v>59</v>
      </c>
      <c r="B326" s="221">
        <v>10794</v>
      </c>
      <c r="C326" s="224" t="s">
        <v>454</v>
      </c>
      <c r="D326" s="224" t="s">
        <v>736</v>
      </c>
      <c r="E326" s="224" t="s">
        <v>735</v>
      </c>
      <c r="F326" s="221" t="s">
        <v>734</v>
      </c>
      <c r="G326" s="255"/>
      <c r="H326" s="237" t="s">
        <v>69</v>
      </c>
      <c r="I326" s="224" t="s">
        <v>705</v>
      </c>
      <c r="J326" s="220"/>
      <c r="K326" s="221"/>
      <c r="L326" s="221"/>
      <c r="M326" s="544"/>
    </row>
    <row r="327" spans="1:13" ht="12.75" x14ac:dyDescent="0.2">
      <c r="A327" s="613"/>
      <c r="B327" s="221"/>
      <c r="C327" s="224"/>
      <c r="D327" s="224"/>
      <c r="E327" s="224"/>
      <c r="F327" s="221"/>
      <c r="G327" s="255"/>
      <c r="H327" s="230"/>
      <c r="I327" s="224" t="s">
        <v>706</v>
      </c>
      <c r="J327" s="220"/>
      <c r="K327" s="221"/>
      <c r="L327" s="221"/>
      <c r="M327" s="544"/>
    </row>
    <row r="328" spans="1:13" ht="12.75" x14ac:dyDescent="0.2">
      <c r="A328" s="613"/>
      <c r="B328" s="221"/>
      <c r="C328" s="224"/>
      <c r="D328" s="224"/>
      <c r="E328" s="224"/>
      <c r="F328" s="221"/>
      <c r="G328" s="255"/>
      <c r="H328" s="230"/>
      <c r="I328" s="224" t="s">
        <v>737</v>
      </c>
      <c r="J328" s="220"/>
      <c r="K328" s="221"/>
      <c r="L328" s="221"/>
      <c r="M328" s="544"/>
    </row>
    <row r="329" spans="1:13" ht="12.75" x14ac:dyDescent="0.2">
      <c r="A329" s="613"/>
      <c r="B329" s="221"/>
      <c r="C329" s="224"/>
      <c r="D329" s="224"/>
      <c r="E329" s="224"/>
      <c r="F329" s="221"/>
      <c r="G329" s="255"/>
      <c r="H329" s="230"/>
      <c r="I329" s="224" t="s">
        <v>708</v>
      </c>
      <c r="J329" s="220"/>
      <c r="K329" s="221"/>
      <c r="L329" s="221"/>
      <c r="M329" s="544"/>
    </row>
    <row r="330" spans="1:13" ht="12.75" x14ac:dyDescent="0.2">
      <c r="A330" s="613">
        <v>60</v>
      </c>
      <c r="B330" s="221">
        <v>10794</v>
      </c>
      <c r="C330" s="224" t="s">
        <v>743</v>
      </c>
      <c r="D330" s="224" t="s">
        <v>743</v>
      </c>
      <c r="E330" s="224" t="s">
        <v>738</v>
      </c>
      <c r="F330" s="221" t="s">
        <v>734</v>
      </c>
      <c r="G330" s="255"/>
      <c r="H330" s="237" t="s">
        <v>69</v>
      </c>
      <c r="I330" s="224" t="s">
        <v>739</v>
      </c>
      <c r="J330" s="220"/>
      <c r="K330" s="221"/>
      <c r="L330" s="221"/>
      <c r="M330" s="544"/>
    </row>
    <row r="331" spans="1:13" ht="12.75" x14ac:dyDescent="0.2">
      <c r="A331" s="613">
        <v>61</v>
      </c>
      <c r="B331" s="221">
        <v>10794</v>
      </c>
      <c r="C331" s="465" t="s">
        <v>372</v>
      </c>
      <c r="D331" s="465" t="s">
        <v>372</v>
      </c>
      <c r="E331" s="465" t="s">
        <v>740</v>
      </c>
      <c r="F331" s="466" t="s">
        <v>28</v>
      </c>
      <c r="G331" s="466"/>
      <c r="H331" s="237" t="s">
        <v>69</v>
      </c>
      <c r="I331" s="581" t="s">
        <v>503</v>
      </c>
      <c r="J331" s="230"/>
      <c r="K331" s="466"/>
      <c r="L331" s="221"/>
      <c r="M331" s="544"/>
    </row>
    <row r="332" spans="1:13" ht="12.75" x14ac:dyDescent="0.2">
      <c r="A332" s="613">
        <v>62</v>
      </c>
      <c r="B332" s="221">
        <v>10794</v>
      </c>
      <c r="C332" s="224" t="s">
        <v>744</v>
      </c>
      <c r="D332" s="224" t="s">
        <v>744</v>
      </c>
      <c r="E332" s="224" t="s">
        <v>741</v>
      </c>
      <c r="F332" s="466" t="s">
        <v>28</v>
      </c>
      <c r="G332" s="255"/>
      <c r="H332" s="237" t="s">
        <v>69</v>
      </c>
      <c r="I332" s="224" t="s">
        <v>742</v>
      </c>
      <c r="J332" s="220"/>
      <c r="K332" s="221"/>
      <c r="L332" s="221"/>
      <c r="M332" s="544"/>
    </row>
    <row r="333" spans="1:13" ht="12.75" x14ac:dyDescent="0.2">
      <c r="A333" s="613"/>
      <c r="B333" s="221"/>
      <c r="C333" s="224"/>
      <c r="D333" s="224"/>
      <c r="E333" s="224"/>
      <c r="F333" s="221"/>
      <c r="G333" s="255"/>
      <c r="H333" s="230"/>
      <c r="I333" s="224" t="s">
        <v>696</v>
      </c>
      <c r="J333" s="220"/>
      <c r="K333" s="221"/>
      <c r="L333" s="221"/>
      <c r="M333" s="544"/>
    </row>
    <row r="334" spans="1:13" ht="12.75" x14ac:dyDescent="0.2">
      <c r="A334" s="613">
        <v>63</v>
      </c>
      <c r="B334" s="221">
        <v>10794</v>
      </c>
      <c r="C334" s="224" t="s">
        <v>747</v>
      </c>
      <c r="D334" s="224" t="s">
        <v>747</v>
      </c>
      <c r="E334" s="224" t="s">
        <v>745</v>
      </c>
      <c r="F334" s="221" t="s">
        <v>28</v>
      </c>
      <c r="G334" s="255"/>
      <c r="H334" s="237" t="s">
        <v>69</v>
      </c>
      <c r="I334" s="224" t="s">
        <v>746</v>
      </c>
      <c r="J334" s="220"/>
      <c r="K334" s="221"/>
      <c r="L334" s="221"/>
      <c r="M334" s="544"/>
    </row>
    <row r="335" spans="1:13" ht="12.75" x14ac:dyDescent="0.2">
      <c r="A335" s="613">
        <v>64</v>
      </c>
      <c r="B335" s="221">
        <v>10794</v>
      </c>
      <c r="C335" s="224" t="s">
        <v>749</v>
      </c>
      <c r="D335" s="224" t="s">
        <v>748</v>
      </c>
      <c r="E335" s="224" t="s">
        <v>756</v>
      </c>
      <c r="F335" s="221" t="s">
        <v>244</v>
      </c>
      <c r="G335" s="255"/>
      <c r="H335" s="237" t="s">
        <v>69</v>
      </c>
      <c r="I335" s="224" t="s">
        <v>752</v>
      </c>
      <c r="J335" s="220"/>
      <c r="K335" s="221"/>
      <c r="L335" s="221"/>
      <c r="M335" s="544"/>
    </row>
    <row r="336" spans="1:13" ht="12.75" x14ac:dyDescent="0.2">
      <c r="A336" s="613"/>
      <c r="B336" s="221"/>
      <c r="C336" s="224"/>
      <c r="D336" s="224" t="s">
        <v>750</v>
      </c>
      <c r="E336" s="224"/>
      <c r="F336" s="221"/>
      <c r="G336" s="255"/>
      <c r="H336" s="230"/>
      <c r="I336" s="224"/>
      <c r="J336" s="220"/>
      <c r="K336" s="221"/>
      <c r="L336" s="221"/>
      <c r="M336" s="544"/>
    </row>
    <row r="337" spans="1:16" ht="12.75" x14ac:dyDescent="0.2">
      <c r="A337" s="613"/>
      <c r="B337" s="221"/>
      <c r="C337" s="224"/>
      <c r="D337" s="224" t="s">
        <v>751</v>
      </c>
      <c r="E337" s="224"/>
      <c r="F337" s="221"/>
      <c r="G337" s="255"/>
      <c r="H337" s="230"/>
      <c r="I337" s="224"/>
      <c r="J337" s="220"/>
      <c r="K337" s="221"/>
      <c r="L337" s="221"/>
      <c r="M337" s="544"/>
    </row>
    <row r="338" spans="1:16" ht="12.75" x14ac:dyDescent="0.2">
      <c r="A338" s="613">
        <v>65</v>
      </c>
      <c r="B338" s="221">
        <v>10794</v>
      </c>
      <c r="C338" s="224" t="s">
        <v>753</v>
      </c>
      <c r="D338" s="224" t="s">
        <v>753</v>
      </c>
      <c r="E338" s="224" t="s">
        <v>755</v>
      </c>
      <c r="F338" s="221"/>
      <c r="G338" s="255"/>
      <c r="H338" s="237" t="s">
        <v>69</v>
      </c>
      <c r="I338" s="224" t="s">
        <v>754</v>
      </c>
      <c r="J338" s="220"/>
      <c r="K338" s="221"/>
      <c r="L338" s="221"/>
      <c r="M338" s="544"/>
    </row>
    <row r="339" spans="1:16" ht="12.75" x14ac:dyDescent="0.2">
      <c r="A339" s="613">
        <v>66</v>
      </c>
      <c r="B339" s="221">
        <v>10794</v>
      </c>
      <c r="C339" s="224" t="s">
        <v>757</v>
      </c>
      <c r="D339" s="224" t="s">
        <v>757</v>
      </c>
      <c r="E339" s="224" t="s">
        <v>758</v>
      </c>
      <c r="F339" s="221" t="s">
        <v>28</v>
      </c>
      <c r="G339" s="255"/>
      <c r="H339" s="230"/>
      <c r="I339" s="224" t="s">
        <v>503</v>
      </c>
      <c r="J339" s="220"/>
      <c r="K339" s="221"/>
      <c r="L339" s="221"/>
      <c r="M339" s="544"/>
    </row>
    <row r="340" spans="1:16" ht="12.75" x14ac:dyDescent="0.2">
      <c r="A340" s="613">
        <v>67</v>
      </c>
      <c r="B340" s="221">
        <v>10794</v>
      </c>
      <c r="C340" s="224" t="s">
        <v>760</v>
      </c>
      <c r="D340" s="224" t="s">
        <v>760</v>
      </c>
      <c r="E340" s="224" t="s">
        <v>711</v>
      </c>
      <c r="F340" s="221" t="s">
        <v>28</v>
      </c>
      <c r="G340" s="255"/>
      <c r="H340" s="237" t="s">
        <v>69</v>
      </c>
      <c r="I340" s="224" t="s">
        <v>515</v>
      </c>
      <c r="J340" s="220"/>
      <c r="K340" s="221"/>
      <c r="L340" s="221"/>
      <c r="M340" s="544"/>
    </row>
    <row r="341" spans="1:16" ht="12.75" x14ac:dyDescent="0.2">
      <c r="A341" s="613"/>
      <c r="B341" s="221"/>
      <c r="C341" s="224"/>
      <c r="D341" s="224"/>
      <c r="E341" s="224"/>
      <c r="F341" s="221"/>
      <c r="G341" s="255"/>
      <c r="H341" s="230"/>
      <c r="I341" s="224" t="s">
        <v>759</v>
      </c>
      <c r="J341" s="220"/>
      <c r="K341" s="221"/>
      <c r="L341" s="221"/>
      <c r="M341" s="544"/>
    </row>
    <row r="342" spans="1:16" ht="12.75" x14ac:dyDescent="0.2">
      <c r="A342" s="613">
        <v>68</v>
      </c>
      <c r="B342" s="221">
        <v>10794</v>
      </c>
      <c r="C342" s="224" t="s">
        <v>462</v>
      </c>
      <c r="D342" s="224" t="s">
        <v>761</v>
      </c>
      <c r="E342" s="224" t="s">
        <v>713</v>
      </c>
      <c r="F342" s="221" t="s">
        <v>244</v>
      </c>
      <c r="G342" s="255"/>
      <c r="H342" s="237" t="s">
        <v>69</v>
      </c>
      <c r="I342" s="224" t="s">
        <v>764</v>
      </c>
      <c r="J342" s="220"/>
      <c r="K342" s="221"/>
      <c r="L342" s="221"/>
      <c r="M342" s="544"/>
    </row>
    <row r="343" spans="1:16" ht="12.75" x14ac:dyDescent="0.2">
      <c r="A343" s="613"/>
      <c r="B343" s="221"/>
      <c r="C343" s="224"/>
      <c r="D343" s="224" t="s">
        <v>762</v>
      </c>
      <c r="E343" s="224" t="s">
        <v>781</v>
      </c>
      <c r="F343" s="221"/>
      <c r="G343" s="255"/>
      <c r="H343" s="230"/>
      <c r="I343" s="224" t="s">
        <v>765</v>
      </c>
      <c r="J343" s="220"/>
      <c r="K343" s="221"/>
      <c r="L343" s="221"/>
      <c r="M343" s="544"/>
    </row>
    <row r="344" spans="1:16" ht="12.75" x14ac:dyDescent="0.2">
      <c r="A344" s="613"/>
      <c r="B344" s="221"/>
      <c r="C344" s="224"/>
      <c r="D344" s="224" t="s">
        <v>763</v>
      </c>
      <c r="E344" s="224" t="s">
        <v>782</v>
      </c>
      <c r="F344" s="221"/>
      <c r="G344" s="255"/>
      <c r="H344" s="230"/>
      <c r="I344" s="224" t="s">
        <v>766</v>
      </c>
      <c r="J344" s="220"/>
      <c r="K344" s="221"/>
      <c r="L344" s="221"/>
      <c r="M344" s="544"/>
    </row>
    <row r="345" spans="1:16" ht="12.75" x14ac:dyDescent="0.2">
      <c r="A345" s="613">
        <v>69</v>
      </c>
      <c r="B345" s="221">
        <v>10794</v>
      </c>
      <c r="C345" s="224" t="s">
        <v>774</v>
      </c>
      <c r="D345" s="224" t="s">
        <v>771</v>
      </c>
      <c r="E345" s="224" t="s">
        <v>778</v>
      </c>
      <c r="F345" s="221" t="s">
        <v>244</v>
      </c>
      <c r="G345" s="255"/>
      <c r="H345" s="237" t="s">
        <v>69</v>
      </c>
      <c r="I345" s="224" t="s">
        <v>767</v>
      </c>
      <c r="J345" s="220"/>
      <c r="K345" s="221"/>
      <c r="L345" s="221"/>
      <c r="M345" s="231" t="s">
        <v>768</v>
      </c>
      <c r="P345" s="370"/>
    </row>
    <row r="346" spans="1:16" ht="12.75" x14ac:dyDescent="0.2">
      <c r="A346" s="613"/>
      <c r="B346" s="221"/>
      <c r="C346" s="224"/>
      <c r="D346" s="224" t="s">
        <v>772</v>
      </c>
      <c r="E346" s="224" t="s">
        <v>779</v>
      </c>
      <c r="F346" s="221"/>
      <c r="G346" s="255"/>
      <c r="H346" s="230"/>
      <c r="I346" s="224" t="s">
        <v>769</v>
      </c>
      <c r="J346" s="220"/>
      <c r="K346" s="221"/>
      <c r="L346" s="221"/>
      <c r="M346" s="544"/>
    </row>
    <row r="347" spans="1:16" ht="12.75" x14ac:dyDescent="0.2">
      <c r="A347" s="613"/>
      <c r="B347" s="221"/>
      <c r="C347" s="224"/>
      <c r="D347" s="224" t="s">
        <v>773</v>
      </c>
      <c r="E347" s="224" t="s">
        <v>778</v>
      </c>
      <c r="F347" s="221"/>
      <c r="G347" s="255"/>
      <c r="H347" s="230"/>
      <c r="I347" s="224" t="s">
        <v>770</v>
      </c>
      <c r="J347" s="220"/>
      <c r="K347" s="221"/>
      <c r="L347" s="221"/>
      <c r="M347" s="544"/>
    </row>
    <row r="348" spans="1:16" ht="12.75" x14ac:dyDescent="0.2">
      <c r="A348" s="613">
        <v>70</v>
      </c>
      <c r="B348" s="221">
        <v>10794</v>
      </c>
      <c r="C348" s="224" t="s">
        <v>783</v>
      </c>
      <c r="D348" s="224" t="s">
        <v>775</v>
      </c>
      <c r="E348" s="224" t="s">
        <v>780</v>
      </c>
      <c r="F348" s="221" t="s">
        <v>244</v>
      </c>
      <c r="G348" s="255"/>
      <c r="H348" s="237" t="s">
        <v>69</v>
      </c>
      <c r="I348" s="224" t="s">
        <v>776</v>
      </c>
      <c r="J348" s="651"/>
      <c r="K348" s="221"/>
      <c r="L348" s="221"/>
      <c r="M348" s="544"/>
    </row>
    <row r="349" spans="1:16" ht="12.75" x14ac:dyDescent="0.2">
      <c r="A349" s="613"/>
      <c r="B349" s="221"/>
      <c r="C349" s="224"/>
      <c r="D349" s="224"/>
      <c r="E349" s="224"/>
      <c r="F349" s="221"/>
      <c r="G349" s="255"/>
      <c r="H349" s="230"/>
      <c r="I349" s="224" t="s">
        <v>777</v>
      </c>
      <c r="J349" s="651"/>
      <c r="K349" s="221"/>
      <c r="L349" s="221"/>
      <c r="M349" s="544"/>
    </row>
    <row r="350" spans="1:16" ht="12.75" x14ac:dyDescent="0.2">
      <c r="A350" s="613">
        <v>71</v>
      </c>
      <c r="B350" s="221">
        <v>10794</v>
      </c>
      <c r="C350" s="224" t="s">
        <v>789</v>
      </c>
      <c r="D350" s="224" t="s">
        <v>788</v>
      </c>
      <c r="E350" s="224" t="s">
        <v>782</v>
      </c>
      <c r="F350" s="221" t="s">
        <v>28</v>
      </c>
      <c r="G350" s="255"/>
      <c r="H350" s="237" t="s">
        <v>69</v>
      </c>
      <c r="I350" s="224" t="s">
        <v>515</v>
      </c>
      <c r="J350" s="220"/>
      <c r="K350" s="221"/>
      <c r="L350" s="221"/>
      <c r="M350" s="231" t="s">
        <v>785</v>
      </c>
    </row>
    <row r="351" spans="1:16" ht="12.75" x14ac:dyDescent="0.2">
      <c r="A351" s="613"/>
      <c r="B351" s="221"/>
      <c r="C351" s="224" t="s">
        <v>790</v>
      </c>
      <c r="D351" s="224" t="s">
        <v>791</v>
      </c>
      <c r="E351" s="224"/>
      <c r="F351" s="221"/>
      <c r="G351" s="255"/>
      <c r="H351" s="230"/>
      <c r="I351" s="224" t="s">
        <v>784</v>
      </c>
      <c r="J351" s="220"/>
      <c r="K351" s="221"/>
      <c r="L351" s="221"/>
      <c r="M351" s="544"/>
    </row>
    <row r="352" spans="1:16" ht="12.75" x14ac:dyDescent="0.2">
      <c r="A352" s="613">
        <v>72</v>
      </c>
      <c r="B352" s="221">
        <v>10794</v>
      </c>
      <c r="C352" s="224" t="s">
        <v>786</v>
      </c>
      <c r="D352" s="224" t="s">
        <v>787</v>
      </c>
      <c r="E352" s="224" t="s">
        <v>778</v>
      </c>
      <c r="F352" s="221" t="s">
        <v>28</v>
      </c>
      <c r="G352" s="255"/>
      <c r="H352" s="237" t="s">
        <v>69</v>
      </c>
      <c r="I352" s="224" t="s">
        <v>732</v>
      </c>
      <c r="J352" s="220"/>
      <c r="K352" s="221"/>
      <c r="L352" s="221"/>
      <c r="M352" s="544"/>
    </row>
    <row r="353" spans="1:13" ht="12.75" x14ac:dyDescent="0.2">
      <c r="A353" s="613">
        <v>73</v>
      </c>
      <c r="B353" s="221">
        <v>10794</v>
      </c>
      <c r="C353" s="224" t="s">
        <v>793</v>
      </c>
      <c r="D353" s="224" t="s">
        <v>793</v>
      </c>
      <c r="E353" s="224" t="s">
        <v>798</v>
      </c>
      <c r="F353" s="221" t="s">
        <v>28</v>
      </c>
      <c r="G353" s="255">
        <v>2</v>
      </c>
      <c r="H353" s="237" t="s">
        <v>69</v>
      </c>
      <c r="I353" s="224" t="s">
        <v>792</v>
      </c>
      <c r="J353" s="220"/>
      <c r="K353" s="221"/>
      <c r="L353" s="221"/>
      <c r="M353" s="544"/>
    </row>
    <row r="354" spans="1:13" ht="12.75" x14ac:dyDescent="0.2">
      <c r="A354" s="613">
        <v>74</v>
      </c>
      <c r="B354" s="221">
        <v>10794</v>
      </c>
      <c r="C354" s="224" t="s">
        <v>675</v>
      </c>
      <c r="D354" s="224" t="s">
        <v>675</v>
      </c>
      <c r="E354" s="224" t="s">
        <v>797</v>
      </c>
      <c r="F354" s="221" t="s">
        <v>28</v>
      </c>
      <c r="G354" s="255">
        <v>2</v>
      </c>
      <c r="H354" s="237" t="s">
        <v>69</v>
      </c>
      <c r="I354" s="224" t="s">
        <v>510</v>
      </c>
      <c r="J354" s="220"/>
      <c r="K354" s="221"/>
      <c r="L354" s="221"/>
      <c r="M354" s="544"/>
    </row>
    <row r="355" spans="1:13" ht="12.75" x14ac:dyDescent="0.2">
      <c r="A355" s="613">
        <v>75</v>
      </c>
      <c r="B355" s="221">
        <v>10794</v>
      </c>
      <c r="C355" s="224" t="s">
        <v>799</v>
      </c>
      <c r="D355" s="224" t="s">
        <v>799</v>
      </c>
      <c r="E355" s="224" t="s">
        <v>796</v>
      </c>
      <c r="F355" s="221" t="s">
        <v>28</v>
      </c>
      <c r="G355" s="255">
        <v>3</v>
      </c>
      <c r="H355" s="237" t="s">
        <v>69</v>
      </c>
      <c r="I355" s="224" t="s">
        <v>515</v>
      </c>
      <c r="J355" s="220"/>
      <c r="K355" s="221"/>
      <c r="L355" s="221"/>
      <c r="M355" s="544"/>
    </row>
    <row r="356" spans="1:13" ht="12.75" x14ac:dyDescent="0.2">
      <c r="A356" s="613"/>
      <c r="B356" s="221"/>
      <c r="C356" s="224"/>
      <c r="D356" s="224"/>
      <c r="E356" s="224"/>
      <c r="F356" s="221"/>
      <c r="G356" s="255"/>
      <c r="H356" s="230"/>
      <c r="I356" s="224" t="s">
        <v>794</v>
      </c>
      <c r="J356" s="220"/>
      <c r="K356" s="221"/>
      <c r="L356" s="221"/>
      <c r="M356" s="544"/>
    </row>
    <row r="357" spans="1:13" ht="12.75" x14ac:dyDescent="0.2">
      <c r="A357" s="613"/>
      <c r="B357" s="221"/>
      <c r="C357" s="224"/>
      <c r="D357" s="224"/>
      <c r="E357" s="224"/>
      <c r="F357" s="221"/>
      <c r="G357" s="255"/>
      <c r="H357" s="230"/>
      <c r="I357" s="224" t="s">
        <v>795</v>
      </c>
      <c r="J357" s="220"/>
      <c r="K357" s="221"/>
      <c r="L357" s="221"/>
      <c r="M357" s="544"/>
    </row>
    <row r="358" spans="1:13" ht="12.75" x14ac:dyDescent="0.2">
      <c r="A358" s="613">
        <v>76</v>
      </c>
      <c r="B358" s="221">
        <v>10794</v>
      </c>
      <c r="C358" s="224" t="s">
        <v>801</v>
      </c>
      <c r="D358" s="224" t="s">
        <v>801</v>
      </c>
      <c r="E358" s="224" t="s">
        <v>802</v>
      </c>
      <c r="F358" s="221" t="s">
        <v>28</v>
      </c>
      <c r="G358" s="255">
        <v>2</v>
      </c>
      <c r="H358" s="237" t="s">
        <v>69</v>
      </c>
      <c r="I358" s="224" t="s">
        <v>800</v>
      </c>
      <c r="J358" s="220"/>
      <c r="K358" s="221"/>
      <c r="L358" s="221"/>
      <c r="M358" s="544"/>
    </row>
    <row r="359" spans="1:13" ht="12.75" x14ac:dyDescent="0.2">
      <c r="A359" s="613">
        <v>77</v>
      </c>
      <c r="B359" s="221">
        <v>10794</v>
      </c>
      <c r="C359" s="224" t="s">
        <v>805</v>
      </c>
      <c r="D359" s="224" t="s">
        <v>806</v>
      </c>
      <c r="E359" s="224" t="s">
        <v>803</v>
      </c>
      <c r="F359" s="221" t="s">
        <v>28</v>
      </c>
      <c r="G359" s="255">
        <v>3</v>
      </c>
      <c r="H359" s="237" t="s">
        <v>69</v>
      </c>
      <c r="I359" s="224" t="s">
        <v>804</v>
      </c>
      <c r="J359" s="220"/>
      <c r="K359" s="221"/>
      <c r="L359" s="221"/>
      <c r="M359" s="544"/>
    </row>
    <row r="360" spans="1:13" ht="12.75" x14ac:dyDescent="0.2">
      <c r="A360" s="613">
        <v>78</v>
      </c>
      <c r="B360" s="221">
        <v>10794</v>
      </c>
      <c r="C360" s="224" t="s">
        <v>809</v>
      </c>
      <c r="D360" s="224" t="s">
        <v>809</v>
      </c>
      <c r="E360" s="224" t="s">
        <v>810</v>
      </c>
      <c r="F360" s="221" t="s">
        <v>28</v>
      </c>
      <c r="G360" s="255">
        <v>2</v>
      </c>
      <c r="H360" s="237" t="s">
        <v>69</v>
      </c>
      <c r="I360" s="224" t="s">
        <v>808</v>
      </c>
      <c r="J360" s="220"/>
      <c r="K360" s="221"/>
      <c r="L360" s="221"/>
      <c r="M360" s="544"/>
    </row>
    <row r="361" spans="1:13" ht="12.75" x14ac:dyDescent="0.2">
      <c r="A361" s="613">
        <v>80</v>
      </c>
      <c r="B361" s="221">
        <v>10794</v>
      </c>
      <c r="C361" s="258" t="s">
        <v>69</v>
      </c>
      <c r="D361" s="224" t="s">
        <v>359</v>
      </c>
      <c r="E361" s="224" t="s">
        <v>713</v>
      </c>
      <c r="F361" s="221" t="s">
        <v>28</v>
      </c>
      <c r="G361" s="255">
        <v>2</v>
      </c>
      <c r="H361" s="237" t="s">
        <v>69</v>
      </c>
      <c r="I361" s="224" t="s">
        <v>504</v>
      </c>
      <c r="J361" s="220"/>
      <c r="K361" s="221"/>
      <c r="L361" s="221"/>
      <c r="M361" s="544"/>
    </row>
    <row r="362" spans="1:13" ht="12.75" x14ac:dyDescent="0.2">
      <c r="A362" s="613">
        <v>81</v>
      </c>
      <c r="B362" s="221">
        <v>10794</v>
      </c>
      <c r="C362" s="258" t="s">
        <v>69</v>
      </c>
      <c r="D362" s="224" t="s">
        <v>811</v>
      </c>
      <c r="E362" s="224" t="s">
        <v>713</v>
      </c>
      <c r="F362" s="221" t="s">
        <v>28</v>
      </c>
      <c r="G362" s="255">
        <v>2</v>
      </c>
      <c r="H362" s="237" t="s">
        <v>69</v>
      </c>
      <c r="I362" s="224" t="s">
        <v>746</v>
      </c>
      <c r="J362" s="220"/>
      <c r="K362" s="221"/>
      <c r="L362" s="221"/>
      <c r="M362" s="544"/>
    </row>
    <row r="363" spans="1:13" ht="12.75" x14ac:dyDescent="0.2">
      <c r="A363" s="613">
        <v>82</v>
      </c>
      <c r="B363" s="221">
        <v>10794</v>
      </c>
      <c r="C363" s="258" t="s">
        <v>69</v>
      </c>
      <c r="D363" s="224" t="s">
        <v>812</v>
      </c>
      <c r="E363" s="224" t="s">
        <v>810</v>
      </c>
      <c r="F363" s="221" t="s">
        <v>28</v>
      </c>
      <c r="G363" s="255">
        <v>2</v>
      </c>
      <c r="H363" s="237" t="s">
        <v>69</v>
      </c>
      <c r="I363" s="224" t="s">
        <v>503</v>
      </c>
      <c r="J363" s="220"/>
      <c r="K363" s="221"/>
      <c r="L363" s="221"/>
      <c r="M363" s="544"/>
    </row>
    <row r="364" spans="1:13" ht="12.75" x14ac:dyDescent="0.2">
      <c r="A364" s="613">
        <v>83</v>
      </c>
      <c r="B364" s="221">
        <v>10794</v>
      </c>
      <c r="C364" s="258" t="s">
        <v>69</v>
      </c>
      <c r="D364" s="224" t="s">
        <v>817</v>
      </c>
      <c r="E364" s="224" t="s">
        <v>816</v>
      </c>
      <c r="F364" s="221" t="s">
        <v>28</v>
      </c>
      <c r="G364" s="255">
        <v>2</v>
      </c>
      <c r="H364" s="237" t="s">
        <v>69</v>
      </c>
      <c r="I364" s="224" t="s">
        <v>813</v>
      </c>
      <c r="J364" s="220"/>
      <c r="K364" s="221"/>
      <c r="L364" s="221"/>
      <c r="M364" s="544"/>
    </row>
    <row r="365" spans="1:13" ht="12.75" x14ac:dyDescent="0.2">
      <c r="A365" s="613"/>
      <c r="B365" s="221"/>
      <c r="C365" s="224"/>
      <c r="D365" s="224"/>
      <c r="E365" s="224"/>
      <c r="F365" s="221"/>
      <c r="G365" s="255"/>
      <c r="H365" s="230"/>
      <c r="I365" s="224"/>
      <c r="J365" s="220"/>
      <c r="K365" s="221"/>
      <c r="L365" s="221"/>
      <c r="M365" s="544"/>
    </row>
    <row r="366" spans="1:13" ht="12.75" x14ac:dyDescent="0.2">
      <c r="A366" s="613">
        <v>84</v>
      </c>
      <c r="B366" s="221">
        <v>10794</v>
      </c>
      <c r="C366" s="258" t="s">
        <v>69</v>
      </c>
      <c r="D366" s="224" t="s">
        <v>818</v>
      </c>
      <c r="E366" s="224" t="s">
        <v>816</v>
      </c>
      <c r="F366" s="221" t="s">
        <v>28</v>
      </c>
      <c r="G366" s="255">
        <v>2</v>
      </c>
      <c r="H366" s="237" t="s">
        <v>69</v>
      </c>
      <c r="I366" s="224" t="s">
        <v>504</v>
      </c>
      <c r="J366" s="220"/>
      <c r="K366" s="221"/>
      <c r="L366" s="221"/>
      <c r="M366" s="544"/>
    </row>
    <row r="367" spans="1:13" ht="12.75" x14ac:dyDescent="0.2">
      <c r="A367" s="613"/>
      <c r="B367" s="221"/>
      <c r="C367" s="224"/>
      <c r="D367" s="224"/>
      <c r="E367" s="224"/>
      <c r="F367" s="221"/>
      <c r="G367" s="255"/>
      <c r="H367" s="230"/>
      <c r="I367" s="224"/>
      <c r="J367" s="220"/>
      <c r="K367" s="221"/>
      <c r="L367" s="221"/>
      <c r="M367" s="544"/>
    </row>
    <row r="368" spans="1:13" ht="12.75" x14ac:dyDescent="0.2">
      <c r="A368" s="613">
        <v>85</v>
      </c>
      <c r="B368" s="221">
        <v>10794</v>
      </c>
      <c r="C368" s="258" t="s">
        <v>69</v>
      </c>
      <c r="D368" s="224" t="s">
        <v>819</v>
      </c>
      <c r="E368" s="224" t="s">
        <v>815</v>
      </c>
      <c r="F368" s="221" t="s">
        <v>28</v>
      </c>
      <c r="G368" s="255">
        <v>2</v>
      </c>
      <c r="H368" s="237" t="s">
        <v>69</v>
      </c>
      <c r="I368" s="224" t="s">
        <v>515</v>
      </c>
      <c r="J368" s="220"/>
      <c r="K368" s="221"/>
      <c r="L368" s="221"/>
      <c r="M368" s="544"/>
    </row>
    <row r="369" spans="1:18" ht="12.75" x14ac:dyDescent="0.2">
      <c r="A369" s="613"/>
      <c r="B369" s="221"/>
      <c r="C369" s="224"/>
      <c r="D369" s="224"/>
      <c r="E369" s="224"/>
      <c r="F369" s="221"/>
      <c r="G369" s="255"/>
      <c r="H369" s="230"/>
      <c r="I369" s="224" t="s">
        <v>814</v>
      </c>
      <c r="J369" s="220"/>
      <c r="K369" s="221"/>
      <c r="L369" s="221"/>
      <c r="M369" s="544"/>
    </row>
    <row r="370" spans="1:18" ht="12.75" x14ac:dyDescent="0.2">
      <c r="A370" s="613">
        <v>86</v>
      </c>
      <c r="B370" s="221">
        <v>10794</v>
      </c>
      <c r="C370" s="258" t="s">
        <v>69</v>
      </c>
      <c r="D370" s="224" t="s">
        <v>991</v>
      </c>
      <c r="E370" s="224" t="s">
        <v>993</v>
      </c>
      <c r="F370" s="221" t="s">
        <v>28</v>
      </c>
      <c r="G370" s="255">
        <v>20</v>
      </c>
      <c r="H370" s="230">
        <v>100000</v>
      </c>
      <c r="I370" s="224" t="s">
        <v>992</v>
      </c>
      <c r="J370" s="220">
        <v>18</v>
      </c>
      <c r="K370" s="221" t="s">
        <v>30</v>
      </c>
      <c r="L370" s="221"/>
      <c r="M370" s="544"/>
    </row>
    <row r="371" spans="1:18" ht="12.75" x14ac:dyDescent="0.2">
      <c r="A371" s="613"/>
      <c r="B371" s="221"/>
      <c r="C371" s="224"/>
      <c r="D371" s="224"/>
      <c r="E371" s="224" t="s">
        <v>994</v>
      </c>
      <c r="F371" s="221"/>
      <c r="G371" s="255"/>
      <c r="H371" s="230"/>
      <c r="I371" s="224"/>
      <c r="J371" s="220"/>
      <c r="K371" s="221"/>
      <c r="L371" s="221"/>
      <c r="M371" s="544"/>
    </row>
    <row r="372" spans="1:18" ht="12.75" x14ac:dyDescent="0.2">
      <c r="A372" s="613">
        <v>87</v>
      </c>
      <c r="B372" s="221">
        <v>10794</v>
      </c>
      <c r="C372" s="258" t="s">
        <v>69</v>
      </c>
      <c r="D372" s="224" t="s">
        <v>1172</v>
      </c>
      <c r="E372" s="224" t="s">
        <v>1132</v>
      </c>
      <c r="F372" s="221" t="s">
        <v>28</v>
      </c>
      <c r="G372" s="255">
        <v>2</v>
      </c>
      <c r="H372" s="225" t="s">
        <v>69</v>
      </c>
      <c r="I372" s="224" t="s">
        <v>1171</v>
      </c>
      <c r="J372" s="220"/>
      <c r="K372" s="221"/>
      <c r="L372" s="221"/>
      <c r="M372" s="544"/>
    </row>
    <row r="373" spans="1:18" ht="12.75" x14ac:dyDescent="0.2">
      <c r="A373" s="613"/>
      <c r="B373" s="221"/>
      <c r="C373" s="224"/>
      <c r="D373" s="224"/>
      <c r="E373" s="224"/>
      <c r="F373" s="221"/>
      <c r="G373" s="255"/>
      <c r="H373" s="230"/>
      <c r="I373" s="224"/>
      <c r="J373" s="220"/>
      <c r="K373" s="221"/>
      <c r="L373" s="221"/>
      <c r="M373" s="544"/>
    </row>
    <row r="374" spans="1:18" s="543" customFormat="1" ht="14.25" customHeight="1" x14ac:dyDescent="0.2">
      <c r="A374" s="672"/>
      <c r="B374" s="555">
        <v>11</v>
      </c>
      <c r="C374" s="556" t="s">
        <v>414</v>
      </c>
      <c r="D374" s="521"/>
      <c r="E374" s="521"/>
      <c r="F374" s="530"/>
      <c r="G374" s="685">
        <f>+G376+G381</f>
        <v>24</v>
      </c>
      <c r="H374" s="540">
        <f>+H376+H381</f>
        <v>336622</v>
      </c>
      <c r="I374" s="521"/>
      <c r="J374" s="540">
        <f>+J376+J381</f>
        <v>329350</v>
      </c>
      <c r="K374" s="530" t="str">
        <f>+K376</f>
        <v>LITER</v>
      </c>
      <c r="L374" s="530"/>
      <c r="M374" s="541"/>
      <c r="N374" s="542"/>
      <c r="O374" s="542"/>
      <c r="P374" s="542"/>
      <c r="Q374" s="542"/>
      <c r="R374" s="542"/>
    </row>
    <row r="375" spans="1:18" ht="12.75" x14ac:dyDescent="0.2">
      <c r="A375" s="613"/>
      <c r="B375" s="221"/>
      <c r="C375" s="224"/>
      <c r="D375" s="224"/>
      <c r="E375" s="224"/>
      <c r="F375" s="221"/>
      <c r="G375" s="255"/>
      <c r="H375" s="230"/>
      <c r="I375" s="224"/>
      <c r="J375" s="220"/>
      <c r="K375" s="221"/>
      <c r="L375" s="221"/>
      <c r="M375" s="544"/>
    </row>
    <row r="376" spans="1:18" ht="12.75" x14ac:dyDescent="0.2">
      <c r="A376" s="610">
        <v>3</v>
      </c>
      <c r="B376" s="530">
        <v>11040</v>
      </c>
      <c r="C376" s="521" t="s">
        <v>1062</v>
      </c>
      <c r="D376" s="526"/>
      <c r="E376" s="526"/>
      <c r="F376" s="530"/>
      <c r="G376" s="684">
        <f>SUM(G377:G379)</f>
        <v>11</v>
      </c>
      <c r="H376" s="550">
        <f>SUM(H377:H379)</f>
        <v>31522</v>
      </c>
      <c r="I376" s="522"/>
      <c r="J376" s="550">
        <f>SUM(J377:J379)</f>
        <v>26950</v>
      </c>
      <c r="K376" s="545" t="str">
        <f>+K377</f>
        <v>LITER</v>
      </c>
      <c r="L376" s="545"/>
      <c r="M376" s="184"/>
    </row>
    <row r="377" spans="1:18" ht="12.75" x14ac:dyDescent="0.2">
      <c r="A377" s="613">
        <v>1</v>
      </c>
      <c r="B377" s="221">
        <v>11040</v>
      </c>
      <c r="C377" s="277" t="s">
        <v>94</v>
      </c>
      <c r="D377" s="277" t="s">
        <v>95</v>
      </c>
      <c r="E377" s="277" t="s">
        <v>96</v>
      </c>
      <c r="F377" s="221" t="s">
        <v>28</v>
      </c>
      <c r="G377" s="273">
        <v>3</v>
      </c>
      <c r="H377" s="227">
        <v>6700</v>
      </c>
      <c r="I377" s="481" t="s">
        <v>1016</v>
      </c>
      <c r="J377" s="242">
        <f>0.65*3000</f>
        <v>1950</v>
      </c>
      <c r="K377" s="240" t="s">
        <v>89</v>
      </c>
      <c r="L377" s="240" t="s">
        <v>99</v>
      </c>
      <c r="M377" s="78"/>
    </row>
    <row r="378" spans="1:18" ht="12.75" x14ac:dyDescent="0.2">
      <c r="A378" s="613">
        <v>2</v>
      </c>
      <c r="B378" s="221">
        <v>11040</v>
      </c>
      <c r="C378" s="277" t="s">
        <v>100</v>
      </c>
      <c r="D378" s="277" t="s">
        <v>101</v>
      </c>
      <c r="E378" s="277" t="s">
        <v>102</v>
      </c>
      <c r="F378" s="221" t="s">
        <v>28</v>
      </c>
      <c r="G378" s="273">
        <v>5</v>
      </c>
      <c r="H378" s="227">
        <v>19330</v>
      </c>
      <c r="I378" s="481" t="s">
        <v>1016</v>
      </c>
      <c r="J378" s="242">
        <f>0.65*20000</f>
        <v>13000</v>
      </c>
      <c r="K378" s="240" t="s">
        <v>89</v>
      </c>
      <c r="L378" s="240" t="s">
        <v>99</v>
      </c>
      <c r="M378" s="78"/>
    </row>
    <row r="379" spans="1:18" ht="12.75" x14ac:dyDescent="0.2">
      <c r="A379" s="613">
        <v>3</v>
      </c>
      <c r="B379" s="221">
        <v>11040</v>
      </c>
      <c r="C379" s="277" t="s">
        <v>304</v>
      </c>
      <c r="D379" s="277" t="s">
        <v>305</v>
      </c>
      <c r="E379" s="277" t="s">
        <v>306</v>
      </c>
      <c r="F379" s="221" t="s">
        <v>28</v>
      </c>
      <c r="G379" s="273">
        <v>3</v>
      </c>
      <c r="H379" s="227">
        <v>5492</v>
      </c>
      <c r="I379" s="481" t="s">
        <v>1016</v>
      </c>
      <c r="J379" s="227">
        <v>12000</v>
      </c>
      <c r="K379" s="240" t="s">
        <v>89</v>
      </c>
      <c r="L379" s="240" t="s">
        <v>99</v>
      </c>
      <c r="M379" s="195"/>
    </row>
    <row r="380" spans="1:18" ht="12.75" x14ac:dyDescent="0.2">
      <c r="A380" s="613"/>
      <c r="B380" s="221"/>
      <c r="C380" s="224"/>
      <c r="D380" s="224"/>
      <c r="E380" s="224"/>
      <c r="F380" s="221"/>
      <c r="G380" s="255"/>
      <c r="H380" s="230"/>
      <c r="I380" s="224"/>
      <c r="J380" s="220"/>
      <c r="K380" s="221"/>
      <c r="L380" s="221"/>
      <c r="M380" s="544"/>
    </row>
    <row r="381" spans="1:18" ht="12.75" x14ac:dyDescent="0.2">
      <c r="A381" s="610"/>
      <c r="B381" s="530">
        <v>11050</v>
      </c>
      <c r="C381" s="521" t="s">
        <v>1063</v>
      </c>
      <c r="D381" s="526"/>
      <c r="E381" s="526"/>
      <c r="F381" s="530"/>
      <c r="G381" s="684">
        <f>SUM(G382:G387)</f>
        <v>13</v>
      </c>
      <c r="H381" s="558">
        <f>SUM(H382:H387)</f>
        <v>305100</v>
      </c>
      <c r="I381" s="522"/>
      <c r="J381" s="550">
        <v>302400</v>
      </c>
      <c r="K381" s="545" t="s">
        <v>179</v>
      </c>
      <c r="L381" s="545"/>
      <c r="M381" s="184"/>
    </row>
    <row r="382" spans="1:18" s="196" customFormat="1" ht="12.75" x14ac:dyDescent="0.2">
      <c r="A382" s="613">
        <v>1</v>
      </c>
      <c r="B382" s="221">
        <v>11050</v>
      </c>
      <c r="C382" s="224" t="s">
        <v>175</v>
      </c>
      <c r="D382" s="224" t="s">
        <v>962</v>
      </c>
      <c r="E382" s="224" t="s">
        <v>177</v>
      </c>
      <c r="F382" s="221" t="s">
        <v>28</v>
      </c>
      <c r="G382" s="255">
        <v>2</v>
      </c>
      <c r="H382" s="229">
        <v>42000</v>
      </c>
      <c r="I382" s="224" t="s">
        <v>178</v>
      </c>
      <c r="J382" s="657">
        <v>14400</v>
      </c>
      <c r="K382" s="221" t="s">
        <v>179</v>
      </c>
      <c r="L382" s="221">
        <v>2008</v>
      </c>
      <c r="M382" s="224" t="s">
        <v>888</v>
      </c>
      <c r="N382" s="370"/>
      <c r="O382" s="370"/>
      <c r="P382" s="370"/>
      <c r="Q382" s="370"/>
      <c r="R382" s="370"/>
    </row>
    <row r="383" spans="1:18" s="196" customFormat="1" ht="12.75" x14ac:dyDescent="0.2">
      <c r="A383" s="613">
        <v>2</v>
      </c>
      <c r="B383" s="221">
        <v>11050</v>
      </c>
      <c r="C383" s="224" t="s">
        <v>232</v>
      </c>
      <c r="D383" s="224" t="s">
        <v>233</v>
      </c>
      <c r="E383" s="224" t="s">
        <v>406</v>
      </c>
      <c r="F383" s="221" t="s">
        <v>28</v>
      </c>
      <c r="G383" s="255">
        <v>6</v>
      </c>
      <c r="H383" s="229">
        <v>128100</v>
      </c>
      <c r="I383" s="224" t="s">
        <v>234</v>
      </c>
      <c r="J383" s="657">
        <v>288000</v>
      </c>
      <c r="K383" s="221" t="s">
        <v>179</v>
      </c>
      <c r="L383" s="221">
        <v>2009</v>
      </c>
      <c r="M383" s="224" t="s">
        <v>888</v>
      </c>
      <c r="N383" s="370"/>
      <c r="O383" s="370"/>
      <c r="P383" s="370"/>
      <c r="Q383" s="370"/>
      <c r="R383" s="370"/>
    </row>
    <row r="384" spans="1:18" s="196" customFormat="1" ht="12.75" x14ac:dyDescent="0.2">
      <c r="A384" s="609">
        <v>3</v>
      </c>
      <c r="B384" s="221">
        <v>11050</v>
      </c>
      <c r="C384" s="258" t="s">
        <v>69</v>
      </c>
      <c r="D384" s="224" t="s">
        <v>963</v>
      </c>
      <c r="E384" s="224" t="s">
        <v>644</v>
      </c>
      <c r="F384" s="221" t="s">
        <v>28</v>
      </c>
      <c r="G384" s="221">
        <v>2</v>
      </c>
      <c r="H384" s="230">
        <v>45000</v>
      </c>
      <c r="I384" s="224" t="s">
        <v>178</v>
      </c>
      <c r="J384" s="657">
        <v>14500</v>
      </c>
      <c r="K384" s="221" t="s">
        <v>179</v>
      </c>
      <c r="L384" s="221"/>
      <c r="M384" s="224"/>
      <c r="N384" s="370"/>
      <c r="O384" s="370"/>
      <c r="P384" s="370"/>
      <c r="Q384" s="370"/>
      <c r="R384" s="370"/>
    </row>
    <row r="385" spans="1:18" s="196" customFormat="1" ht="12.75" x14ac:dyDescent="0.2">
      <c r="A385" s="613">
        <v>4</v>
      </c>
      <c r="B385" s="221">
        <v>11050</v>
      </c>
      <c r="C385" s="224" t="s">
        <v>964</v>
      </c>
      <c r="D385" s="224" t="s">
        <v>965</v>
      </c>
      <c r="E385" s="224" t="s">
        <v>971</v>
      </c>
      <c r="F385" s="221" t="s">
        <v>28</v>
      </c>
      <c r="G385" s="650">
        <v>1</v>
      </c>
      <c r="H385" s="229">
        <v>30000</v>
      </c>
      <c r="I385" s="224" t="s">
        <v>178</v>
      </c>
      <c r="J385" s="657">
        <v>15000</v>
      </c>
      <c r="K385" s="221" t="s">
        <v>179</v>
      </c>
      <c r="L385" s="221"/>
      <c r="M385" s="224"/>
      <c r="N385" s="370"/>
      <c r="O385" s="370"/>
      <c r="P385" s="370"/>
      <c r="Q385" s="370"/>
      <c r="R385" s="370"/>
    </row>
    <row r="386" spans="1:18" s="196" customFormat="1" ht="12.75" x14ac:dyDescent="0.2">
      <c r="A386" s="613">
        <v>5</v>
      </c>
      <c r="B386" s="221">
        <v>11050</v>
      </c>
      <c r="C386" s="224" t="s">
        <v>966</v>
      </c>
      <c r="D386" s="224" t="s">
        <v>967</v>
      </c>
      <c r="E386" s="224" t="s">
        <v>968</v>
      </c>
      <c r="F386" s="221" t="s">
        <v>28</v>
      </c>
      <c r="G386" s="650">
        <v>1</v>
      </c>
      <c r="H386" s="229">
        <v>30000</v>
      </c>
      <c r="I386" s="224" t="s">
        <v>178</v>
      </c>
      <c r="J386" s="657">
        <v>15000</v>
      </c>
      <c r="K386" s="221" t="s">
        <v>179</v>
      </c>
      <c r="L386" s="221"/>
      <c r="M386" s="224"/>
      <c r="N386" s="370"/>
      <c r="O386" s="370"/>
      <c r="P386" s="370"/>
      <c r="Q386" s="370"/>
      <c r="R386" s="370"/>
    </row>
    <row r="387" spans="1:18" s="196" customFormat="1" ht="12.75" x14ac:dyDescent="0.2">
      <c r="A387" s="613">
        <v>6</v>
      </c>
      <c r="B387" s="221">
        <v>11050</v>
      </c>
      <c r="C387" s="224" t="s">
        <v>969</v>
      </c>
      <c r="D387" s="224" t="s">
        <v>970</v>
      </c>
      <c r="E387" s="224" t="s">
        <v>972</v>
      </c>
      <c r="F387" s="221" t="s">
        <v>28</v>
      </c>
      <c r="G387" s="255">
        <v>1</v>
      </c>
      <c r="H387" s="229">
        <v>30000</v>
      </c>
      <c r="I387" s="224" t="s">
        <v>178</v>
      </c>
      <c r="J387" s="657">
        <v>15000</v>
      </c>
      <c r="K387" s="221" t="s">
        <v>179</v>
      </c>
      <c r="L387" s="221"/>
      <c r="M387" s="224"/>
      <c r="N387" s="370"/>
      <c r="O387" s="370"/>
      <c r="P387" s="370"/>
      <c r="Q387" s="370"/>
      <c r="R387" s="370"/>
    </row>
    <row r="388" spans="1:18" s="196" customFormat="1" ht="12.75" x14ac:dyDescent="0.2">
      <c r="A388" s="613"/>
      <c r="B388" s="221"/>
      <c r="C388" s="224"/>
      <c r="D388" s="224"/>
      <c r="E388" s="224"/>
      <c r="F388" s="221"/>
      <c r="G388" s="255"/>
      <c r="H388" s="229"/>
      <c r="I388" s="224"/>
      <c r="J388" s="657"/>
      <c r="K388" s="221"/>
      <c r="L388" s="221"/>
      <c r="M388" s="224"/>
      <c r="N388" s="370"/>
      <c r="O388" s="370"/>
      <c r="P388" s="370"/>
      <c r="Q388" s="370"/>
      <c r="R388" s="370"/>
    </row>
    <row r="389" spans="1:18" s="196" customFormat="1" ht="12.75" x14ac:dyDescent="0.2">
      <c r="A389" s="613"/>
      <c r="B389" s="530">
        <v>11090</v>
      </c>
      <c r="C389" s="521" t="s">
        <v>1099</v>
      </c>
      <c r="D389" s="224"/>
      <c r="E389" s="224"/>
      <c r="F389" s="221"/>
      <c r="G389" s="555">
        <f>SUM(G390:G400)</f>
        <v>19</v>
      </c>
      <c r="H389" s="586">
        <f>SUM(H390:H400)</f>
        <v>2000</v>
      </c>
      <c r="I389" s="224"/>
      <c r="J389" s="657"/>
      <c r="K389" s="221"/>
      <c r="L389" s="221"/>
      <c r="M389" s="224"/>
      <c r="N389" s="370"/>
      <c r="O389" s="370"/>
      <c r="P389" s="370"/>
      <c r="Q389" s="370"/>
      <c r="R389" s="370"/>
    </row>
    <row r="390" spans="1:18" s="196" customFormat="1" ht="12.75" x14ac:dyDescent="0.2">
      <c r="A390" s="613">
        <v>1</v>
      </c>
      <c r="B390" s="221">
        <v>11090</v>
      </c>
      <c r="C390" s="258" t="s">
        <v>69</v>
      </c>
      <c r="D390" s="224" t="s">
        <v>1100</v>
      </c>
      <c r="E390" s="224" t="s">
        <v>1219</v>
      </c>
      <c r="F390" s="221" t="s">
        <v>28</v>
      </c>
      <c r="G390" s="255">
        <v>2</v>
      </c>
      <c r="H390" s="229">
        <v>2000</v>
      </c>
      <c r="I390" s="224" t="s">
        <v>1101</v>
      </c>
      <c r="J390" s="657"/>
      <c r="K390" s="221"/>
      <c r="L390" s="221"/>
      <c r="M390" s="224"/>
      <c r="N390" s="370"/>
      <c r="O390" s="370"/>
      <c r="P390" s="370"/>
      <c r="Q390" s="370"/>
      <c r="R390" s="370"/>
    </row>
    <row r="391" spans="1:18" s="196" customFormat="1" ht="12.75" x14ac:dyDescent="0.2">
      <c r="A391" s="613">
        <v>2</v>
      </c>
      <c r="B391" s="221">
        <v>11090</v>
      </c>
      <c r="C391" s="258" t="s">
        <v>69</v>
      </c>
      <c r="D391" s="224" t="s">
        <v>1156</v>
      </c>
      <c r="E391" s="224" t="s">
        <v>1155</v>
      </c>
      <c r="F391" s="221" t="s">
        <v>28</v>
      </c>
      <c r="G391" s="255">
        <v>2</v>
      </c>
      <c r="H391" s="225" t="s">
        <v>69</v>
      </c>
      <c r="I391" s="224" t="s">
        <v>1154</v>
      </c>
      <c r="J391" s="657"/>
      <c r="K391" s="221"/>
      <c r="L391" s="221"/>
      <c r="M391" s="224"/>
      <c r="N391" s="370"/>
      <c r="O391" s="370"/>
      <c r="P391" s="370"/>
      <c r="Q391" s="370"/>
      <c r="R391" s="370"/>
    </row>
    <row r="392" spans="1:18" s="196" customFormat="1" ht="12.75" x14ac:dyDescent="0.2">
      <c r="A392" s="613">
        <v>3</v>
      </c>
      <c r="B392" s="221">
        <v>11090</v>
      </c>
      <c r="C392" s="258" t="s">
        <v>69</v>
      </c>
      <c r="D392" s="224" t="s">
        <v>1105</v>
      </c>
      <c r="E392" s="224" t="s">
        <v>1158</v>
      </c>
      <c r="F392" s="221" t="s">
        <v>28</v>
      </c>
      <c r="G392" s="255">
        <v>2</v>
      </c>
      <c r="H392" s="225" t="s">
        <v>69</v>
      </c>
      <c r="I392" s="224" t="s">
        <v>1157</v>
      </c>
      <c r="J392" s="657"/>
      <c r="K392" s="221"/>
      <c r="L392" s="221"/>
      <c r="M392" s="224"/>
      <c r="N392" s="370"/>
      <c r="O392" s="370"/>
      <c r="P392" s="370"/>
      <c r="Q392" s="370"/>
      <c r="R392" s="370"/>
    </row>
    <row r="393" spans="1:18" s="196" customFormat="1" ht="12.75" x14ac:dyDescent="0.2">
      <c r="A393" s="613">
        <v>4</v>
      </c>
      <c r="B393" s="221">
        <v>11090</v>
      </c>
      <c r="C393" s="258" t="s">
        <v>69</v>
      </c>
      <c r="D393" s="224" t="s">
        <v>1193</v>
      </c>
      <c r="E393" s="224" t="s">
        <v>1194</v>
      </c>
      <c r="F393" s="221" t="s">
        <v>28</v>
      </c>
      <c r="G393" s="255">
        <v>2</v>
      </c>
      <c r="H393" s="225" t="s">
        <v>69</v>
      </c>
      <c r="I393" s="224" t="s">
        <v>1192</v>
      </c>
      <c r="J393" s="657"/>
      <c r="K393" s="221"/>
      <c r="L393" s="221"/>
      <c r="M393" s="224"/>
      <c r="N393" s="370"/>
      <c r="O393" s="370"/>
      <c r="P393" s="370"/>
      <c r="Q393" s="370"/>
      <c r="R393" s="370"/>
    </row>
    <row r="394" spans="1:18" s="196" customFormat="1" ht="12.75" x14ac:dyDescent="0.2">
      <c r="A394" s="613">
        <v>5</v>
      </c>
      <c r="B394" s="221">
        <v>11090</v>
      </c>
      <c r="C394" s="258" t="s">
        <v>69</v>
      </c>
      <c r="D394" s="224" t="s">
        <v>801</v>
      </c>
      <c r="E394" s="224" t="s">
        <v>1201</v>
      </c>
      <c r="F394" s="221" t="s">
        <v>28</v>
      </c>
      <c r="G394" s="255">
        <v>3</v>
      </c>
      <c r="H394" s="225" t="s">
        <v>69</v>
      </c>
      <c r="I394" s="224" t="s">
        <v>1198</v>
      </c>
      <c r="J394" s="657"/>
      <c r="K394" s="221"/>
      <c r="L394" s="221"/>
      <c r="M394" s="224"/>
      <c r="N394" s="370"/>
      <c r="O394" s="370"/>
      <c r="P394" s="370"/>
      <c r="Q394" s="370"/>
      <c r="R394" s="370"/>
    </row>
    <row r="395" spans="1:18" s="196" customFormat="1" ht="12.75" x14ac:dyDescent="0.2">
      <c r="A395" s="613"/>
      <c r="B395" s="221"/>
      <c r="C395" s="258"/>
      <c r="D395" s="224"/>
      <c r="E395" s="224"/>
      <c r="F395" s="221"/>
      <c r="G395" s="255"/>
      <c r="H395" s="229"/>
      <c r="I395" s="224" t="s">
        <v>1199</v>
      </c>
      <c r="J395" s="657"/>
      <c r="K395" s="221"/>
      <c r="L395" s="221"/>
      <c r="M395" s="224"/>
      <c r="N395" s="370"/>
      <c r="O395" s="370"/>
      <c r="P395" s="370"/>
      <c r="Q395" s="370"/>
      <c r="R395" s="370"/>
    </row>
    <row r="396" spans="1:18" s="196" customFormat="1" ht="12.75" x14ac:dyDescent="0.2">
      <c r="A396" s="613">
        <v>6</v>
      </c>
      <c r="B396" s="221">
        <v>11090</v>
      </c>
      <c r="C396" s="258" t="s">
        <v>69</v>
      </c>
      <c r="D396" s="224" t="s">
        <v>1203</v>
      </c>
      <c r="E396" s="224" t="s">
        <v>1202</v>
      </c>
      <c r="F396" s="221" t="s">
        <v>28</v>
      </c>
      <c r="G396" s="255">
        <v>2</v>
      </c>
      <c r="H396" s="225" t="s">
        <v>69</v>
      </c>
      <c r="I396" s="224" t="s">
        <v>1200</v>
      </c>
      <c r="J396" s="657"/>
      <c r="K396" s="221"/>
      <c r="L396" s="221"/>
      <c r="M396" s="224"/>
      <c r="N396" s="370"/>
      <c r="O396" s="370"/>
      <c r="P396" s="370"/>
      <c r="Q396" s="370"/>
      <c r="R396" s="370"/>
    </row>
    <row r="397" spans="1:18" s="196" customFormat="1" ht="12.75" x14ac:dyDescent="0.2">
      <c r="A397" s="613">
        <v>7</v>
      </c>
      <c r="B397" s="221">
        <v>11090</v>
      </c>
      <c r="C397" s="258" t="s">
        <v>69</v>
      </c>
      <c r="D397" s="224" t="s">
        <v>1212</v>
      </c>
      <c r="E397" s="224" t="s">
        <v>711</v>
      </c>
      <c r="F397" s="221" t="s">
        <v>28</v>
      </c>
      <c r="G397" s="255">
        <v>2</v>
      </c>
      <c r="H397" s="225" t="s">
        <v>69</v>
      </c>
      <c r="I397" s="224" t="s">
        <v>1209</v>
      </c>
      <c r="J397" s="657"/>
      <c r="K397" s="221"/>
      <c r="L397" s="221"/>
      <c r="M397" s="224"/>
      <c r="N397" s="370"/>
      <c r="O397" s="370"/>
      <c r="P397" s="370"/>
      <c r="Q397" s="370"/>
      <c r="R397" s="370"/>
    </row>
    <row r="398" spans="1:18" s="196" customFormat="1" ht="12.75" x14ac:dyDescent="0.2">
      <c r="A398" s="613"/>
      <c r="B398" s="221"/>
      <c r="C398" s="224"/>
      <c r="D398" s="224"/>
      <c r="E398" s="224"/>
      <c r="F398" s="221"/>
      <c r="G398" s="255"/>
      <c r="H398" s="229"/>
      <c r="I398" s="224"/>
      <c r="J398" s="657"/>
      <c r="K398" s="221"/>
      <c r="L398" s="221"/>
      <c r="M398" s="224"/>
      <c r="N398" s="370"/>
      <c r="O398" s="370"/>
      <c r="P398" s="370"/>
      <c r="Q398" s="370"/>
      <c r="R398" s="370"/>
    </row>
    <row r="399" spans="1:18" s="196" customFormat="1" ht="12.75" x14ac:dyDescent="0.2">
      <c r="A399" s="613">
        <v>8</v>
      </c>
      <c r="B399" s="221">
        <v>11090</v>
      </c>
      <c r="C399" s="258" t="s">
        <v>69</v>
      </c>
      <c r="D399" s="224" t="s">
        <v>1213</v>
      </c>
      <c r="E399" s="224" t="s">
        <v>1210</v>
      </c>
      <c r="F399" s="221" t="s">
        <v>28</v>
      </c>
      <c r="G399" s="255">
        <v>2</v>
      </c>
      <c r="H399" s="225" t="s">
        <v>69</v>
      </c>
      <c r="I399" s="224" t="s">
        <v>1211</v>
      </c>
      <c r="J399" s="657"/>
      <c r="K399" s="221"/>
      <c r="L399" s="221"/>
      <c r="M399" s="224"/>
      <c r="N399" s="370"/>
      <c r="O399" s="370"/>
      <c r="P399" s="370"/>
      <c r="Q399" s="370"/>
      <c r="R399" s="370"/>
    </row>
    <row r="400" spans="1:18" ht="12.75" x14ac:dyDescent="0.2">
      <c r="A400" s="613">
        <v>9</v>
      </c>
      <c r="B400" s="221">
        <v>11090</v>
      </c>
      <c r="C400" s="258" t="s">
        <v>69</v>
      </c>
      <c r="D400" s="224" t="s">
        <v>1215</v>
      </c>
      <c r="E400" s="224" t="s">
        <v>1196</v>
      </c>
      <c r="F400" s="221" t="s">
        <v>28</v>
      </c>
      <c r="G400" s="255">
        <v>2</v>
      </c>
      <c r="H400" s="225" t="s">
        <v>69</v>
      </c>
      <c r="I400" s="224" t="s">
        <v>1214</v>
      </c>
      <c r="J400" s="220"/>
      <c r="K400" s="221"/>
      <c r="L400" s="221"/>
      <c r="M400" s="544"/>
    </row>
    <row r="401" spans="1:18" ht="12.75" x14ac:dyDescent="0.2">
      <c r="A401" s="613"/>
      <c r="B401" s="221"/>
      <c r="C401" s="224"/>
      <c r="D401" s="224"/>
      <c r="E401" s="224"/>
      <c r="F401" s="221"/>
      <c r="G401" s="255"/>
      <c r="H401" s="230"/>
      <c r="I401" s="224"/>
      <c r="J401" s="220"/>
      <c r="K401" s="221"/>
      <c r="L401" s="221"/>
      <c r="M401" s="544"/>
    </row>
    <row r="402" spans="1:18" s="543" customFormat="1" ht="12.75" x14ac:dyDescent="0.2">
      <c r="A402" s="673"/>
      <c r="B402" s="555">
        <v>12</v>
      </c>
      <c r="C402" s="556" t="s">
        <v>440</v>
      </c>
      <c r="D402" s="526"/>
      <c r="E402" s="526"/>
      <c r="F402" s="530"/>
      <c r="G402" s="559">
        <f>G404</f>
        <v>12</v>
      </c>
      <c r="H402" s="549">
        <f>H404</f>
        <v>381600</v>
      </c>
      <c r="I402" s="526"/>
      <c r="J402" s="549">
        <f>J404</f>
        <v>6000000</v>
      </c>
      <c r="K402" s="592" t="str">
        <f>+K404</f>
        <v>Batang</v>
      </c>
      <c r="L402" s="554"/>
      <c r="M402" s="191"/>
      <c r="N402" s="542"/>
      <c r="O402" s="542"/>
      <c r="P402" s="542"/>
      <c r="Q402" s="542"/>
      <c r="R402" s="542"/>
    </row>
    <row r="403" spans="1:18" ht="12.75" x14ac:dyDescent="0.2">
      <c r="A403" s="613"/>
      <c r="B403" s="221"/>
      <c r="C403" s="224"/>
      <c r="D403" s="224"/>
      <c r="E403" s="224"/>
      <c r="F403" s="221"/>
      <c r="G403" s="518"/>
      <c r="H403" s="230"/>
      <c r="I403" s="224"/>
      <c r="J403" s="220"/>
      <c r="K403" s="221"/>
      <c r="L403" s="221"/>
      <c r="M403" s="544"/>
    </row>
    <row r="404" spans="1:18" ht="12.75" x14ac:dyDescent="0.2">
      <c r="A404" s="610"/>
      <c r="B404" s="530">
        <v>12011</v>
      </c>
      <c r="C404" s="151" t="s">
        <v>1064</v>
      </c>
      <c r="D404" s="531"/>
      <c r="E404" s="531"/>
      <c r="F404" s="530"/>
      <c r="G404" s="684">
        <f>SUM(G405:G406)</f>
        <v>12</v>
      </c>
      <c r="H404" s="550">
        <f>SUM(H405:H406)</f>
        <v>381600</v>
      </c>
      <c r="I404" s="522"/>
      <c r="J404" s="550">
        <f>SUM(J405:J406)</f>
        <v>6000000</v>
      </c>
      <c r="K404" s="545" t="s">
        <v>229</v>
      </c>
      <c r="L404" s="545"/>
      <c r="M404" s="184"/>
    </row>
    <row r="405" spans="1:18" ht="12.75" x14ac:dyDescent="0.2">
      <c r="A405" s="613">
        <v>1</v>
      </c>
      <c r="B405" s="221">
        <v>12011</v>
      </c>
      <c r="C405" s="195" t="s">
        <v>225</v>
      </c>
      <c r="D405" s="239" t="s">
        <v>226</v>
      </c>
      <c r="E405" s="239" t="s">
        <v>227</v>
      </c>
      <c r="F405" s="221" t="s">
        <v>28</v>
      </c>
      <c r="G405" s="273">
        <v>6</v>
      </c>
      <c r="H405" s="227">
        <v>189800</v>
      </c>
      <c r="I405" s="481" t="s">
        <v>999</v>
      </c>
      <c r="J405" s="227">
        <v>3000000</v>
      </c>
      <c r="K405" s="280" t="s">
        <v>229</v>
      </c>
      <c r="L405" s="229"/>
      <c r="M405" s="188"/>
    </row>
    <row r="406" spans="1:18" ht="12.75" x14ac:dyDescent="0.2">
      <c r="A406" s="613">
        <v>2</v>
      </c>
      <c r="B406" s="221">
        <v>12011</v>
      </c>
      <c r="C406" s="195" t="s">
        <v>230</v>
      </c>
      <c r="D406" s="239" t="s">
        <v>231</v>
      </c>
      <c r="E406" s="239" t="s">
        <v>227</v>
      </c>
      <c r="F406" s="221" t="s">
        <v>28</v>
      </c>
      <c r="G406" s="273">
        <v>6</v>
      </c>
      <c r="H406" s="227">
        <v>191800</v>
      </c>
      <c r="I406" s="481" t="s">
        <v>999</v>
      </c>
      <c r="J406" s="227">
        <v>3000000</v>
      </c>
      <c r="K406" s="280" t="s">
        <v>229</v>
      </c>
      <c r="L406" s="229"/>
      <c r="M406" s="188"/>
    </row>
    <row r="407" spans="1:18" ht="12.75" x14ac:dyDescent="0.2">
      <c r="A407" s="670"/>
      <c r="B407" s="247"/>
      <c r="C407" s="247"/>
      <c r="D407" s="247"/>
      <c r="E407" s="247"/>
      <c r="F407" s="247"/>
      <c r="G407" s="291"/>
      <c r="H407" s="593"/>
      <c r="I407" s="485"/>
      <c r="J407" s="356"/>
      <c r="K407" s="247"/>
      <c r="L407" s="247"/>
      <c r="M407" s="557"/>
      <c r="N407" s="19"/>
      <c r="O407" s="19"/>
      <c r="P407" s="19"/>
      <c r="Q407" s="19"/>
      <c r="R407" s="19"/>
    </row>
    <row r="408" spans="1:18" ht="12.75" x14ac:dyDescent="0.2">
      <c r="A408" s="670"/>
      <c r="B408" s="563">
        <v>14</v>
      </c>
      <c r="C408" s="564" t="s">
        <v>820</v>
      </c>
      <c r="D408" s="247"/>
      <c r="E408" s="247"/>
      <c r="F408" s="247"/>
      <c r="G408" s="291"/>
      <c r="H408" s="593"/>
      <c r="I408" s="485"/>
      <c r="J408" s="356"/>
      <c r="K408" s="247"/>
      <c r="L408" s="247"/>
      <c r="M408" s="557"/>
      <c r="N408" s="19"/>
      <c r="O408" s="19"/>
      <c r="P408" s="19"/>
      <c r="Q408" s="19"/>
      <c r="R408" s="19"/>
    </row>
    <row r="409" spans="1:18" ht="12.75" x14ac:dyDescent="0.2">
      <c r="A409" s="670"/>
      <c r="B409" s="563"/>
      <c r="C409" s="564"/>
      <c r="D409" s="247"/>
      <c r="E409" s="247"/>
      <c r="F409" s="247"/>
      <c r="G409" s="291"/>
      <c r="H409" s="593"/>
      <c r="I409" s="485"/>
      <c r="J409" s="356"/>
      <c r="K409" s="247"/>
      <c r="L409" s="247"/>
      <c r="M409" s="557"/>
      <c r="N409" s="19"/>
      <c r="O409" s="19"/>
      <c r="P409" s="19"/>
      <c r="Q409" s="19"/>
      <c r="R409" s="19"/>
    </row>
    <row r="410" spans="1:18" ht="12.75" x14ac:dyDescent="0.2">
      <c r="A410" s="674"/>
      <c r="B410" s="563">
        <v>14111</v>
      </c>
      <c r="C410" s="564" t="s">
        <v>1065</v>
      </c>
      <c r="D410" s="247"/>
      <c r="E410" s="247"/>
      <c r="F410" s="247"/>
      <c r="G410" s="608">
        <f>SUM(G411:G421)</f>
        <v>26</v>
      </c>
      <c r="H410" s="644">
        <f>SUM(H411:H421)</f>
        <v>147800</v>
      </c>
      <c r="I410" s="485"/>
      <c r="J410" s="356"/>
      <c r="K410" s="247"/>
      <c r="L410" s="247"/>
      <c r="M410" s="557"/>
      <c r="N410" s="19"/>
      <c r="O410" s="19"/>
      <c r="P410" s="19"/>
      <c r="Q410" s="19"/>
      <c r="R410" s="19"/>
    </row>
    <row r="411" spans="1:18" ht="12.75" x14ac:dyDescent="0.2">
      <c r="A411" s="670">
        <v>1</v>
      </c>
      <c r="B411" s="247">
        <v>14111</v>
      </c>
      <c r="C411" s="491" t="s">
        <v>834</v>
      </c>
      <c r="D411" s="594" t="s">
        <v>824</v>
      </c>
      <c r="E411" s="485" t="s">
        <v>821</v>
      </c>
      <c r="F411" s="247" t="s">
        <v>28</v>
      </c>
      <c r="G411" s="291">
        <v>5</v>
      </c>
      <c r="H411" s="593">
        <v>20000</v>
      </c>
      <c r="I411" s="485" t="s">
        <v>822</v>
      </c>
      <c r="J411" s="356">
        <f>75*12</f>
        <v>900</v>
      </c>
      <c r="K411" s="247" t="s">
        <v>823</v>
      </c>
      <c r="L411" s="247"/>
      <c r="M411" s="557"/>
      <c r="N411" s="19"/>
      <c r="O411" s="19"/>
      <c r="P411" s="19"/>
      <c r="Q411" s="19"/>
      <c r="R411" s="19"/>
    </row>
    <row r="412" spans="1:18" s="196" customFormat="1" ht="12.75" x14ac:dyDescent="0.2">
      <c r="A412" s="670">
        <v>2</v>
      </c>
      <c r="B412" s="247">
        <v>14111</v>
      </c>
      <c r="C412" s="491" t="s">
        <v>833</v>
      </c>
      <c r="D412" s="594" t="s">
        <v>825</v>
      </c>
      <c r="E412" s="485" t="s">
        <v>830</v>
      </c>
      <c r="F412" s="247" t="s">
        <v>28</v>
      </c>
      <c r="G412" s="291">
        <v>3</v>
      </c>
      <c r="H412" s="593">
        <v>15000</v>
      </c>
      <c r="I412" s="485" t="s">
        <v>822</v>
      </c>
      <c r="J412" s="356">
        <f>3*25*12</f>
        <v>900</v>
      </c>
      <c r="K412" s="247" t="s">
        <v>823</v>
      </c>
      <c r="L412" s="247"/>
      <c r="M412" s="334"/>
    </row>
    <row r="413" spans="1:18" ht="12.75" x14ac:dyDescent="0.2">
      <c r="A413" s="670">
        <v>3</v>
      </c>
      <c r="B413" s="247">
        <v>14111</v>
      </c>
      <c r="C413" s="335" t="s">
        <v>69</v>
      </c>
      <c r="D413" s="485" t="s">
        <v>832</v>
      </c>
      <c r="E413" s="485" t="s">
        <v>830</v>
      </c>
      <c r="F413" s="247" t="s">
        <v>28</v>
      </c>
      <c r="G413" s="291">
        <v>1</v>
      </c>
      <c r="H413" s="593">
        <v>7500</v>
      </c>
      <c r="I413" s="485" t="s">
        <v>822</v>
      </c>
      <c r="J413" s="356">
        <v>50</v>
      </c>
      <c r="K413" s="247" t="s">
        <v>823</v>
      </c>
      <c r="L413" s="247"/>
      <c r="M413" s="557"/>
      <c r="N413" s="19" t="s">
        <v>831</v>
      </c>
      <c r="O413" s="19"/>
      <c r="P413" s="19"/>
      <c r="Q413" s="19"/>
      <c r="R413" s="19"/>
    </row>
    <row r="414" spans="1:18" ht="12.75" x14ac:dyDescent="0.2">
      <c r="A414" s="670">
        <v>4</v>
      </c>
      <c r="B414" s="247">
        <v>14111</v>
      </c>
      <c r="C414" s="335" t="s">
        <v>69</v>
      </c>
      <c r="D414" s="485" t="s">
        <v>839</v>
      </c>
      <c r="E414" s="485" t="s">
        <v>835</v>
      </c>
      <c r="F414" s="247" t="s">
        <v>28</v>
      </c>
      <c r="G414" s="291">
        <v>2</v>
      </c>
      <c r="H414" s="593">
        <v>10000</v>
      </c>
      <c r="I414" s="485" t="s">
        <v>822</v>
      </c>
      <c r="J414" s="356">
        <v>150</v>
      </c>
      <c r="K414" s="247" t="s">
        <v>823</v>
      </c>
      <c r="L414" s="247"/>
      <c r="M414" s="557"/>
      <c r="N414" s="19"/>
      <c r="O414" s="19"/>
      <c r="P414" s="19"/>
      <c r="Q414" s="19"/>
      <c r="R414" s="19"/>
    </row>
    <row r="415" spans="1:18" ht="12.75" x14ac:dyDescent="0.2">
      <c r="A415" s="670">
        <v>5</v>
      </c>
      <c r="B415" s="247">
        <v>14111</v>
      </c>
      <c r="C415" s="335" t="s">
        <v>69</v>
      </c>
      <c r="D415" s="485" t="s">
        <v>840</v>
      </c>
      <c r="E415" s="485" t="s">
        <v>887</v>
      </c>
      <c r="F415" s="247" t="s">
        <v>28</v>
      </c>
      <c r="G415" s="291">
        <v>2</v>
      </c>
      <c r="H415" s="593">
        <v>10000</v>
      </c>
      <c r="I415" s="485" t="s">
        <v>822</v>
      </c>
      <c r="J415" s="356">
        <v>130</v>
      </c>
      <c r="K415" s="247" t="s">
        <v>823</v>
      </c>
      <c r="L415" s="247"/>
      <c r="M415" s="557"/>
      <c r="N415" s="19"/>
      <c r="O415" s="19"/>
      <c r="P415" s="19"/>
      <c r="Q415" s="19"/>
      <c r="R415" s="19"/>
    </row>
    <row r="416" spans="1:18" ht="12.75" x14ac:dyDescent="0.2">
      <c r="A416" s="670">
        <v>6</v>
      </c>
      <c r="B416" s="247">
        <v>14111</v>
      </c>
      <c r="C416" s="335" t="s">
        <v>69</v>
      </c>
      <c r="D416" s="485" t="s">
        <v>841</v>
      </c>
      <c r="E416" s="485" t="s">
        <v>887</v>
      </c>
      <c r="F416" s="247" t="s">
        <v>28</v>
      </c>
      <c r="G416" s="291">
        <v>2</v>
      </c>
      <c r="H416" s="593">
        <v>10000</v>
      </c>
      <c r="I416" s="485" t="s">
        <v>822</v>
      </c>
      <c r="J416" s="356">
        <v>140</v>
      </c>
      <c r="K416" s="247" t="s">
        <v>823</v>
      </c>
      <c r="L416" s="247"/>
      <c r="M416" s="557"/>
      <c r="N416" s="19"/>
      <c r="O416" s="19"/>
      <c r="P416" s="19"/>
      <c r="Q416" s="19"/>
      <c r="R416" s="19"/>
    </row>
    <row r="417" spans="1:18" ht="12.75" x14ac:dyDescent="0.2">
      <c r="A417" s="670">
        <v>7</v>
      </c>
      <c r="B417" s="247">
        <v>14111</v>
      </c>
      <c r="C417" s="335" t="s">
        <v>69</v>
      </c>
      <c r="D417" s="485" t="s">
        <v>842</v>
      </c>
      <c r="E417" s="485" t="s">
        <v>835</v>
      </c>
      <c r="F417" s="247" t="s">
        <v>28</v>
      </c>
      <c r="G417" s="291">
        <v>2</v>
      </c>
      <c r="H417" s="593">
        <v>10000</v>
      </c>
      <c r="I417" s="485" t="s">
        <v>822</v>
      </c>
      <c r="J417" s="356">
        <v>150</v>
      </c>
      <c r="K417" s="247" t="s">
        <v>823</v>
      </c>
      <c r="L417" s="247"/>
      <c r="M417" s="557"/>
      <c r="N417" s="19"/>
      <c r="O417" s="19"/>
      <c r="P417" s="19"/>
      <c r="Q417" s="19"/>
      <c r="R417" s="19"/>
    </row>
    <row r="418" spans="1:18" ht="12.75" x14ac:dyDescent="0.2">
      <c r="A418" s="670">
        <v>8</v>
      </c>
      <c r="B418" s="247">
        <v>14112</v>
      </c>
      <c r="C418" s="335" t="s">
        <v>69</v>
      </c>
      <c r="D418" s="594" t="s">
        <v>843</v>
      </c>
      <c r="E418" s="485" t="s">
        <v>836</v>
      </c>
      <c r="F418" s="247" t="s">
        <v>28</v>
      </c>
      <c r="G418" s="291">
        <v>2</v>
      </c>
      <c r="H418" s="593">
        <v>11000</v>
      </c>
      <c r="I418" s="485" t="s">
        <v>822</v>
      </c>
      <c r="J418" s="356">
        <v>100</v>
      </c>
      <c r="K418" s="247" t="s">
        <v>823</v>
      </c>
      <c r="L418" s="247"/>
      <c r="M418" s="557"/>
      <c r="N418" s="19"/>
      <c r="O418" s="19"/>
      <c r="P418" s="19"/>
      <c r="Q418" s="19"/>
      <c r="R418" s="19"/>
    </row>
    <row r="419" spans="1:18" ht="12.75" x14ac:dyDescent="0.2">
      <c r="A419" s="670">
        <v>9</v>
      </c>
      <c r="B419" s="247">
        <v>14113</v>
      </c>
      <c r="C419" s="335" t="s">
        <v>69</v>
      </c>
      <c r="D419" s="594" t="s">
        <v>844</v>
      </c>
      <c r="E419" s="485" t="s">
        <v>837</v>
      </c>
      <c r="F419" s="247" t="s">
        <v>28</v>
      </c>
      <c r="G419" s="291">
        <v>2</v>
      </c>
      <c r="H419" s="593">
        <v>11500</v>
      </c>
      <c r="I419" s="485" t="s">
        <v>822</v>
      </c>
      <c r="J419" s="356">
        <v>110</v>
      </c>
      <c r="K419" s="247" t="s">
        <v>823</v>
      </c>
      <c r="L419" s="247"/>
      <c r="M419" s="557"/>
      <c r="N419" s="19"/>
      <c r="O419" s="19"/>
      <c r="P419" s="19"/>
      <c r="Q419" s="19"/>
      <c r="R419" s="19"/>
    </row>
    <row r="420" spans="1:18" ht="12.75" x14ac:dyDescent="0.2">
      <c r="A420" s="670">
        <v>10</v>
      </c>
      <c r="B420" s="247">
        <v>14114</v>
      </c>
      <c r="C420" s="335" t="s">
        <v>69</v>
      </c>
      <c r="D420" s="594" t="s">
        <v>721</v>
      </c>
      <c r="E420" s="485" t="s">
        <v>838</v>
      </c>
      <c r="F420" s="247" t="s">
        <v>28</v>
      </c>
      <c r="G420" s="291">
        <v>2</v>
      </c>
      <c r="H420" s="593">
        <v>10000</v>
      </c>
      <c r="I420" s="485" t="s">
        <v>822</v>
      </c>
      <c r="J420" s="356">
        <v>130</v>
      </c>
      <c r="K420" s="247" t="s">
        <v>823</v>
      </c>
      <c r="L420" s="247"/>
      <c r="M420" s="557"/>
      <c r="N420" s="19"/>
      <c r="O420" s="19"/>
      <c r="P420" s="19"/>
      <c r="Q420" s="19"/>
      <c r="R420" s="19"/>
    </row>
    <row r="421" spans="1:18" s="196" customFormat="1" ht="12.75" x14ac:dyDescent="0.2">
      <c r="A421" s="670">
        <v>11</v>
      </c>
      <c r="B421" s="247">
        <v>14114</v>
      </c>
      <c r="C421" s="335" t="s">
        <v>69</v>
      </c>
      <c r="D421" s="516" t="s">
        <v>895</v>
      </c>
      <c r="E421" s="516" t="s">
        <v>896</v>
      </c>
      <c r="F421" s="247" t="s">
        <v>28</v>
      </c>
      <c r="G421" s="467">
        <v>3</v>
      </c>
      <c r="H421" s="639">
        <v>32800</v>
      </c>
      <c r="I421" s="485" t="s">
        <v>822</v>
      </c>
      <c r="J421" s="230">
        <v>400</v>
      </c>
      <c r="K421" s="247" t="s">
        <v>823</v>
      </c>
      <c r="L421" s="247"/>
      <c r="M421" s="334"/>
    </row>
    <row r="422" spans="1:18" ht="12.75" x14ac:dyDescent="0.2">
      <c r="A422" s="670"/>
      <c r="B422" s="247"/>
      <c r="C422" s="625"/>
      <c r="D422" s="625"/>
      <c r="E422" s="626"/>
      <c r="F422" s="626"/>
      <c r="G422" s="629"/>
      <c r="H422" s="627"/>
      <c r="I422" s="626"/>
      <c r="J422" s="659"/>
      <c r="K422" s="247"/>
      <c r="L422" s="247"/>
      <c r="M422" s="557"/>
      <c r="N422" s="19"/>
      <c r="O422" s="19"/>
      <c r="P422" s="19"/>
      <c r="Q422" s="19"/>
      <c r="R422" s="19"/>
    </row>
    <row r="423" spans="1:18" ht="12.75" x14ac:dyDescent="0.2">
      <c r="A423" s="610"/>
      <c r="B423" s="530">
        <v>15</v>
      </c>
      <c r="C423" s="533" t="s">
        <v>443</v>
      </c>
      <c r="D423" s="531"/>
      <c r="E423" s="531"/>
      <c r="F423" s="530"/>
      <c r="G423" s="559">
        <f>+G425</f>
        <v>10</v>
      </c>
      <c r="H423" s="549">
        <f>+H425</f>
        <v>48950</v>
      </c>
      <c r="I423" s="526"/>
      <c r="J423" s="549">
        <f>+J425</f>
        <v>12240</v>
      </c>
      <c r="K423" s="592" t="str">
        <f>+K425</f>
        <v>PASANG</v>
      </c>
      <c r="L423" s="545"/>
      <c r="M423" s="151"/>
      <c r="N423" s="19"/>
      <c r="O423" s="19"/>
      <c r="P423" s="19"/>
      <c r="Q423" s="19"/>
      <c r="R423" s="19"/>
    </row>
    <row r="424" spans="1:18" ht="12.75" x14ac:dyDescent="0.2">
      <c r="A424" s="613"/>
      <c r="B424" s="221"/>
      <c r="C424" s="221"/>
      <c r="D424" s="221"/>
      <c r="E424" s="221"/>
      <c r="F424" s="221"/>
      <c r="G424" s="255"/>
      <c r="H424" s="230"/>
      <c r="I424" s="224"/>
      <c r="J424" s="220"/>
      <c r="K424" s="221"/>
      <c r="L424" s="221"/>
      <c r="M424" s="544"/>
      <c r="N424" s="19"/>
      <c r="O424" s="19"/>
      <c r="P424" s="19"/>
      <c r="Q424" s="19"/>
      <c r="R424" s="19"/>
    </row>
    <row r="425" spans="1:18" ht="12.75" x14ac:dyDescent="0.2">
      <c r="A425" s="610"/>
      <c r="B425" s="530">
        <v>15201</v>
      </c>
      <c r="C425" s="533" t="s">
        <v>1066</v>
      </c>
      <c r="D425" s="531"/>
      <c r="E425" s="531"/>
      <c r="F425" s="530"/>
      <c r="G425" s="684">
        <f>SUM(G426)</f>
        <v>10</v>
      </c>
      <c r="H425" s="558">
        <f>SUM(H426)</f>
        <v>48950</v>
      </c>
      <c r="I425" s="522"/>
      <c r="J425" s="558">
        <v>12240</v>
      </c>
      <c r="K425" s="559" t="s">
        <v>172</v>
      </c>
      <c r="L425" s="545"/>
      <c r="M425" s="151"/>
      <c r="N425" s="19"/>
      <c r="O425" s="19"/>
      <c r="P425" s="19"/>
      <c r="Q425" s="19"/>
      <c r="R425" s="19"/>
    </row>
    <row r="426" spans="1:18" ht="12.75" x14ac:dyDescent="0.2">
      <c r="A426" s="613">
        <v>1</v>
      </c>
      <c r="B426" s="221">
        <v>15201</v>
      </c>
      <c r="C426" s="236" t="s">
        <v>211</v>
      </c>
      <c r="D426" s="236" t="s">
        <v>212</v>
      </c>
      <c r="E426" s="239" t="s">
        <v>961</v>
      </c>
      <c r="F426" s="221" t="s">
        <v>28</v>
      </c>
      <c r="G426" s="273">
        <v>10</v>
      </c>
      <c r="H426" s="227">
        <v>48950</v>
      </c>
      <c r="I426" s="481" t="s">
        <v>960</v>
      </c>
      <c r="J426" s="227">
        <v>12240</v>
      </c>
      <c r="K426" s="240" t="s">
        <v>172</v>
      </c>
      <c r="L426" s="240" t="s">
        <v>31</v>
      </c>
      <c r="M426" s="195"/>
      <c r="N426" s="19"/>
      <c r="O426" s="19"/>
      <c r="P426" s="19"/>
      <c r="Q426" s="19"/>
      <c r="R426" s="19"/>
    </row>
    <row r="427" spans="1:18" ht="12.75" x14ac:dyDescent="0.2">
      <c r="A427" s="613"/>
      <c r="B427" s="221"/>
      <c r="C427" s="221"/>
      <c r="D427" s="221"/>
      <c r="E427" s="221"/>
      <c r="F427" s="221"/>
      <c r="G427" s="255"/>
      <c r="H427" s="230"/>
      <c r="I427" s="224"/>
      <c r="J427" s="220"/>
      <c r="K427" s="221"/>
      <c r="L427" s="221"/>
      <c r="M427" s="544"/>
      <c r="N427" s="19"/>
      <c r="O427" s="19"/>
      <c r="P427" s="19"/>
      <c r="Q427" s="19"/>
      <c r="R427" s="19"/>
    </row>
    <row r="428" spans="1:18" ht="12.75" x14ac:dyDescent="0.2">
      <c r="A428" s="610"/>
      <c r="B428" s="555">
        <v>16</v>
      </c>
      <c r="C428" s="2128" t="s">
        <v>415</v>
      </c>
      <c r="D428" s="2128"/>
      <c r="E428" s="2128"/>
      <c r="F428" s="530"/>
      <c r="G428" s="586"/>
      <c r="H428" s="540"/>
      <c r="I428" s="521"/>
      <c r="J428" s="540"/>
      <c r="K428" s="530"/>
      <c r="L428" s="530"/>
      <c r="M428" s="189"/>
      <c r="N428" s="19"/>
      <c r="O428" s="19"/>
      <c r="P428" s="19"/>
      <c r="Q428" s="19"/>
      <c r="R428" s="19"/>
    </row>
    <row r="429" spans="1:18" ht="13.5" customHeight="1" x14ac:dyDescent="0.2">
      <c r="A429" s="613"/>
      <c r="B429" s="221"/>
      <c r="C429" s="2128"/>
      <c r="D429" s="2128"/>
      <c r="E429" s="2128"/>
      <c r="F429" s="221"/>
      <c r="G429" s="255"/>
      <c r="H429" s="230"/>
      <c r="I429" s="224"/>
      <c r="J429" s="540"/>
      <c r="K429" s="530"/>
      <c r="L429" s="221"/>
      <c r="M429" s="544"/>
      <c r="N429" s="19"/>
      <c r="O429" s="19"/>
      <c r="P429" s="19"/>
      <c r="Q429" s="19"/>
      <c r="R429" s="19"/>
    </row>
    <row r="430" spans="1:18" ht="13.5" customHeight="1" x14ac:dyDescent="0.2">
      <c r="A430" s="613"/>
      <c r="B430" s="221"/>
      <c r="C430" s="623"/>
      <c r="D430" s="623"/>
      <c r="E430" s="623"/>
      <c r="F430" s="221"/>
      <c r="G430" s="255"/>
      <c r="H430" s="230"/>
      <c r="I430" s="224"/>
      <c r="J430" s="540"/>
      <c r="K430" s="530"/>
      <c r="L430" s="221"/>
      <c r="M430" s="544"/>
      <c r="N430" s="19"/>
      <c r="O430" s="19"/>
      <c r="P430" s="19"/>
      <c r="Q430" s="19"/>
      <c r="R430" s="19"/>
    </row>
    <row r="431" spans="1:18" ht="13.5" customHeight="1" x14ac:dyDescent="0.2">
      <c r="A431" s="613"/>
      <c r="B431" s="530">
        <v>16101</v>
      </c>
      <c r="C431" s="556" t="s">
        <v>1067</v>
      </c>
      <c r="D431" s="623"/>
      <c r="E431" s="623"/>
      <c r="F431" s="221"/>
      <c r="G431" s="555">
        <f>SUM(G432:G481)</f>
        <v>153</v>
      </c>
      <c r="H431" s="586">
        <f>SUM(H432:H481)</f>
        <v>572000</v>
      </c>
      <c r="I431" s="224"/>
      <c r="J431" s="540">
        <f>SUM(J432:J481)</f>
        <v>16355</v>
      </c>
      <c r="K431" s="221" t="s">
        <v>899</v>
      </c>
      <c r="L431" s="221"/>
      <c r="M431" s="544"/>
      <c r="N431" s="19"/>
      <c r="O431" s="19"/>
      <c r="P431" s="19"/>
      <c r="Q431" s="19"/>
      <c r="R431" s="19"/>
    </row>
    <row r="432" spans="1:18" ht="13.5" customHeight="1" x14ac:dyDescent="0.2">
      <c r="A432" s="609">
        <v>1</v>
      </c>
      <c r="B432" s="221">
        <v>16101</v>
      </c>
      <c r="C432" s="648" t="s">
        <v>891</v>
      </c>
      <c r="D432" s="620" t="s">
        <v>892</v>
      </c>
      <c r="E432" s="614" t="s">
        <v>893</v>
      </c>
      <c r="F432" s="618" t="s">
        <v>543</v>
      </c>
      <c r="G432" s="618"/>
      <c r="H432" s="225" t="s">
        <v>69</v>
      </c>
      <c r="I432" s="630" t="s">
        <v>1000</v>
      </c>
      <c r="J432" s="225" t="s">
        <v>69</v>
      </c>
      <c r="K432" s="221" t="s">
        <v>899</v>
      </c>
      <c r="L432" s="221"/>
      <c r="M432" s="544"/>
      <c r="N432" s="19"/>
      <c r="O432" s="19"/>
      <c r="P432" s="19"/>
      <c r="Q432" s="19"/>
      <c r="R432" s="19"/>
    </row>
    <row r="433" spans="1:18" ht="13.5" customHeight="1" x14ac:dyDescent="0.2">
      <c r="A433" s="613"/>
      <c r="B433" s="221"/>
      <c r="C433" s="258"/>
      <c r="D433" s="620"/>
      <c r="E433" s="614" t="s">
        <v>894</v>
      </c>
      <c r="F433" s="221"/>
      <c r="G433" s="618"/>
      <c r="H433" s="225"/>
      <c r="I433" s="630" t="s">
        <v>1001</v>
      </c>
      <c r="J433" s="220"/>
      <c r="K433" s="221"/>
      <c r="L433" s="221"/>
      <c r="M433" s="544"/>
      <c r="N433" s="19"/>
      <c r="O433" s="19"/>
      <c r="P433" s="19"/>
      <c r="Q433" s="19"/>
      <c r="R433" s="19"/>
    </row>
    <row r="434" spans="1:18" ht="13.5" customHeight="1" x14ac:dyDescent="0.2">
      <c r="A434" s="613">
        <v>2</v>
      </c>
      <c r="B434" s="221">
        <v>16101</v>
      </c>
      <c r="C434" s="649" t="s">
        <v>69</v>
      </c>
      <c r="D434" s="628" t="s">
        <v>897</v>
      </c>
      <c r="E434" s="628" t="s">
        <v>647</v>
      </c>
      <c r="F434" s="221" t="s">
        <v>28</v>
      </c>
      <c r="G434" s="255">
        <v>7</v>
      </c>
      <c r="H434" s="225">
        <v>20000</v>
      </c>
      <c r="I434" s="647" t="s">
        <v>1002</v>
      </c>
      <c r="J434" s="220">
        <v>2500</v>
      </c>
      <c r="K434" s="221" t="s">
        <v>899</v>
      </c>
      <c r="L434" s="221"/>
      <c r="M434" s="544"/>
      <c r="N434" s="19"/>
      <c r="O434" s="19"/>
      <c r="P434" s="19"/>
      <c r="Q434" s="19"/>
      <c r="R434" s="19"/>
    </row>
    <row r="435" spans="1:18" ht="13.5" customHeight="1" x14ac:dyDescent="0.2">
      <c r="A435" s="613"/>
      <c r="B435" s="221"/>
      <c r="C435" s="649"/>
      <c r="D435" s="628"/>
      <c r="E435" s="628"/>
      <c r="F435" s="221"/>
      <c r="G435" s="255"/>
      <c r="H435" s="230"/>
      <c r="I435" s="647" t="s">
        <v>1001</v>
      </c>
      <c r="J435" s="220"/>
      <c r="K435" s="221"/>
      <c r="L435" s="221"/>
      <c r="M435" s="544"/>
      <c r="N435" s="19"/>
      <c r="O435" s="19"/>
      <c r="P435" s="19"/>
      <c r="Q435" s="19"/>
      <c r="R435" s="19"/>
    </row>
    <row r="436" spans="1:18" s="196" customFormat="1" ht="13.5" customHeight="1" x14ac:dyDescent="0.2">
      <c r="A436" s="613">
        <v>3</v>
      </c>
      <c r="B436" s="221">
        <v>16101</v>
      </c>
      <c r="C436" s="649" t="s">
        <v>69</v>
      </c>
      <c r="D436" s="628" t="s">
        <v>900</v>
      </c>
      <c r="E436" s="628" t="s">
        <v>647</v>
      </c>
      <c r="F436" s="221" t="s">
        <v>28</v>
      </c>
      <c r="G436" s="631">
        <v>8</v>
      </c>
      <c r="H436" s="230">
        <v>50000</v>
      </c>
      <c r="I436" s="647" t="s">
        <v>1002</v>
      </c>
      <c r="J436" s="220">
        <v>3000</v>
      </c>
      <c r="K436" s="221" t="s">
        <v>899</v>
      </c>
      <c r="L436" s="221"/>
      <c r="M436" s="224"/>
    </row>
    <row r="437" spans="1:18" s="196" customFormat="1" ht="13.5" customHeight="1" x14ac:dyDescent="0.2">
      <c r="A437" s="613"/>
      <c r="B437" s="221"/>
      <c r="C437" s="628"/>
      <c r="D437" s="628"/>
      <c r="E437" s="628"/>
      <c r="F437" s="221"/>
      <c r="G437" s="631"/>
      <c r="H437" s="230"/>
      <c r="I437" s="647" t="s">
        <v>1001</v>
      </c>
      <c r="J437" s="220"/>
      <c r="K437" s="221"/>
      <c r="L437" s="221"/>
      <c r="M437" s="224"/>
    </row>
    <row r="438" spans="1:18" s="196" customFormat="1" ht="13.5" customHeight="1" x14ac:dyDescent="0.2">
      <c r="A438" s="613">
        <v>4</v>
      </c>
      <c r="B438" s="221">
        <v>16101</v>
      </c>
      <c r="C438" s="649" t="s">
        <v>69</v>
      </c>
      <c r="D438" s="628" t="s">
        <v>901</v>
      </c>
      <c r="E438" s="628" t="s">
        <v>906</v>
      </c>
      <c r="F438" s="221" t="s">
        <v>28</v>
      </c>
      <c r="G438" s="631">
        <v>10</v>
      </c>
      <c r="H438" s="230">
        <v>50000</v>
      </c>
      <c r="I438" s="647" t="s">
        <v>1002</v>
      </c>
      <c r="J438" s="220">
        <v>2500</v>
      </c>
      <c r="K438" s="221" t="s">
        <v>899</v>
      </c>
      <c r="L438" s="221"/>
      <c r="M438" s="224"/>
    </row>
    <row r="439" spans="1:18" s="196" customFormat="1" ht="13.5" customHeight="1" x14ac:dyDescent="0.2">
      <c r="A439" s="613"/>
      <c r="B439" s="221"/>
      <c r="C439" s="628"/>
      <c r="D439" s="628"/>
      <c r="E439" s="628"/>
      <c r="F439" s="221"/>
      <c r="G439" s="631"/>
      <c r="H439" s="230"/>
      <c r="I439" s="647" t="s">
        <v>1001</v>
      </c>
      <c r="J439" s="220"/>
      <c r="K439" s="221"/>
      <c r="L439" s="221"/>
      <c r="M439" s="224"/>
    </row>
    <row r="440" spans="1:18" s="196" customFormat="1" ht="13.5" customHeight="1" x14ac:dyDescent="0.2">
      <c r="A440" s="613">
        <v>5</v>
      </c>
      <c r="B440" s="221">
        <v>16101</v>
      </c>
      <c r="C440" s="649" t="s">
        <v>69</v>
      </c>
      <c r="D440" s="628" t="s">
        <v>903</v>
      </c>
      <c r="E440" s="628" t="s">
        <v>647</v>
      </c>
      <c r="F440" s="221" t="s">
        <v>28</v>
      </c>
      <c r="G440" s="631">
        <v>6</v>
      </c>
      <c r="H440" s="230">
        <v>35000</v>
      </c>
      <c r="I440" s="647" t="s">
        <v>1002</v>
      </c>
      <c r="J440" s="220">
        <v>2000</v>
      </c>
      <c r="K440" s="221" t="s">
        <v>899</v>
      </c>
      <c r="L440" s="221"/>
      <c r="M440" s="224"/>
    </row>
    <row r="441" spans="1:18" s="196" customFormat="1" ht="13.5" customHeight="1" x14ac:dyDescent="0.2">
      <c r="A441" s="613"/>
      <c r="B441" s="221"/>
      <c r="C441" s="628"/>
      <c r="D441" s="628"/>
      <c r="E441" s="628"/>
      <c r="F441" s="221"/>
      <c r="G441" s="631"/>
      <c r="H441" s="230"/>
      <c r="I441" s="647" t="s">
        <v>1001</v>
      </c>
      <c r="J441" s="220"/>
      <c r="K441" s="221"/>
      <c r="L441" s="221"/>
      <c r="M441" s="224"/>
    </row>
    <row r="442" spans="1:18" s="196" customFormat="1" ht="13.5" customHeight="1" x14ac:dyDescent="0.2">
      <c r="A442" s="613">
        <v>6</v>
      </c>
      <c r="B442" s="221">
        <v>16101</v>
      </c>
      <c r="C442" s="649" t="s">
        <v>69</v>
      </c>
      <c r="D442" s="628" t="s">
        <v>904</v>
      </c>
      <c r="E442" s="628" t="s">
        <v>646</v>
      </c>
      <c r="F442" s="221" t="s">
        <v>28</v>
      </c>
      <c r="G442" s="631">
        <v>8</v>
      </c>
      <c r="H442" s="230">
        <v>30000</v>
      </c>
      <c r="I442" s="647" t="s">
        <v>1002</v>
      </c>
      <c r="J442" s="220">
        <v>2500</v>
      </c>
      <c r="K442" s="221" t="s">
        <v>899</v>
      </c>
      <c r="L442" s="221"/>
      <c r="M442" s="231"/>
    </row>
    <row r="443" spans="1:18" ht="13.5" customHeight="1" x14ac:dyDescent="0.2">
      <c r="A443" s="613"/>
      <c r="B443" s="221"/>
      <c r="C443" s="628"/>
      <c r="D443" s="628"/>
      <c r="E443" s="628" t="s">
        <v>894</v>
      </c>
      <c r="F443" s="221"/>
      <c r="G443" s="255"/>
      <c r="H443" s="230"/>
      <c r="I443" s="647" t="s">
        <v>1001</v>
      </c>
      <c r="J443" s="220"/>
      <c r="K443" s="221"/>
      <c r="L443" s="221"/>
      <c r="M443" s="544"/>
      <c r="N443" s="19"/>
      <c r="O443" s="19"/>
      <c r="P443" s="19"/>
      <c r="Q443" s="19"/>
      <c r="R443" s="19"/>
    </row>
    <row r="444" spans="1:18" ht="13.5" customHeight="1" x14ac:dyDescent="0.2">
      <c r="A444" s="613">
        <v>7</v>
      </c>
      <c r="B444" s="221">
        <v>16101</v>
      </c>
      <c r="C444" s="649" t="s">
        <v>69</v>
      </c>
      <c r="D444" s="628" t="s">
        <v>907</v>
      </c>
      <c r="E444" s="628" t="s">
        <v>912</v>
      </c>
      <c r="F444" s="221" t="s">
        <v>28</v>
      </c>
      <c r="G444" s="255">
        <v>6</v>
      </c>
      <c r="H444" s="230">
        <v>20000</v>
      </c>
      <c r="I444" s="647" t="s">
        <v>1002</v>
      </c>
      <c r="J444" s="220">
        <v>200</v>
      </c>
      <c r="K444" s="221" t="s">
        <v>899</v>
      </c>
      <c r="L444" s="221"/>
      <c r="M444" s="544"/>
      <c r="N444" s="19"/>
      <c r="O444" s="19"/>
      <c r="P444" s="19"/>
      <c r="Q444" s="19"/>
      <c r="R444" s="19"/>
    </row>
    <row r="445" spans="1:18" ht="13.5" customHeight="1" x14ac:dyDescent="0.2">
      <c r="A445" s="613"/>
      <c r="B445" s="221"/>
      <c r="C445" s="628"/>
      <c r="D445" s="628"/>
      <c r="E445" s="628" t="s">
        <v>894</v>
      </c>
      <c r="F445" s="221"/>
      <c r="G445" s="255"/>
      <c r="H445" s="230"/>
      <c r="I445" s="647" t="s">
        <v>1001</v>
      </c>
      <c r="J445" s="220"/>
      <c r="K445" s="221"/>
      <c r="L445" s="221"/>
      <c r="M445" s="544"/>
      <c r="N445" s="19"/>
      <c r="O445" s="19"/>
      <c r="P445" s="19"/>
      <c r="Q445" s="19"/>
      <c r="R445" s="19"/>
    </row>
    <row r="446" spans="1:18" ht="13.5" customHeight="1" x14ac:dyDescent="0.2">
      <c r="A446" s="613">
        <v>8</v>
      </c>
      <c r="B446" s="221">
        <v>16101</v>
      </c>
      <c r="C446" s="649" t="s">
        <v>69</v>
      </c>
      <c r="D446" s="628" t="s">
        <v>908</v>
      </c>
      <c r="E446" s="628" t="s">
        <v>913</v>
      </c>
      <c r="F446" s="221" t="s">
        <v>28</v>
      </c>
      <c r="G446" s="255">
        <v>6</v>
      </c>
      <c r="H446" s="230">
        <v>20000</v>
      </c>
      <c r="I446" s="647" t="s">
        <v>1002</v>
      </c>
      <c r="J446" s="220">
        <v>200</v>
      </c>
      <c r="K446" s="221" t="s">
        <v>899</v>
      </c>
      <c r="L446" s="221"/>
      <c r="M446" s="544"/>
      <c r="N446" s="19"/>
      <c r="O446" s="19"/>
      <c r="P446" s="19"/>
      <c r="Q446" s="19"/>
      <c r="R446" s="19"/>
    </row>
    <row r="447" spans="1:18" ht="13.5" customHeight="1" x14ac:dyDescent="0.2">
      <c r="A447" s="613"/>
      <c r="B447" s="221"/>
      <c r="C447" s="628"/>
      <c r="D447" s="628"/>
      <c r="E447" s="628" t="s">
        <v>894</v>
      </c>
      <c r="F447" s="221"/>
      <c r="G447" s="255"/>
      <c r="H447" s="230"/>
      <c r="I447" s="647" t="s">
        <v>1001</v>
      </c>
      <c r="J447" s="220"/>
      <c r="K447" s="221"/>
      <c r="L447" s="221"/>
      <c r="M447" s="544"/>
      <c r="N447" s="19"/>
      <c r="O447" s="19"/>
      <c r="P447" s="19"/>
      <c r="Q447" s="19"/>
      <c r="R447" s="19"/>
    </row>
    <row r="448" spans="1:18" ht="13.5" customHeight="1" x14ac:dyDescent="0.2">
      <c r="A448" s="613">
        <v>9</v>
      </c>
      <c r="B448" s="221">
        <v>16101</v>
      </c>
      <c r="C448" s="649" t="s">
        <v>69</v>
      </c>
      <c r="D448" s="628" t="s">
        <v>909</v>
      </c>
      <c r="E448" s="628" t="s">
        <v>913</v>
      </c>
      <c r="F448" s="221" t="s">
        <v>28</v>
      </c>
      <c r="G448" s="255">
        <v>6</v>
      </c>
      <c r="H448" s="230">
        <v>20000</v>
      </c>
      <c r="I448" s="647" t="s">
        <v>1002</v>
      </c>
      <c r="J448" s="220">
        <v>200</v>
      </c>
      <c r="K448" s="221" t="s">
        <v>899</v>
      </c>
      <c r="L448" s="221"/>
      <c r="M448" s="544"/>
      <c r="N448" s="19"/>
      <c r="O448" s="19"/>
      <c r="P448" s="19"/>
      <c r="Q448" s="19"/>
      <c r="R448" s="19"/>
    </row>
    <row r="449" spans="1:18" ht="13.5" customHeight="1" x14ac:dyDescent="0.2">
      <c r="A449" s="613"/>
      <c r="B449" s="221"/>
      <c r="C449" s="628"/>
      <c r="D449" s="628"/>
      <c r="E449" s="628" t="s">
        <v>894</v>
      </c>
      <c r="F449" s="221"/>
      <c r="G449" s="255"/>
      <c r="H449" s="230"/>
      <c r="I449" s="647" t="s">
        <v>1001</v>
      </c>
      <c r="J449" s="220"/>
      <c r="K449" s="221"/>
      <c r="L449" s="221"/>
      <c r="M449" s="544"/>
      <c r="N449" s="19"/>
      <c r="O449" s="19"/>
      <c r="P449" s="19"/>
      <c r="Q449" s="19"/>
      <c r="R449" s="19"/>
    </row>
    <row r="450" spans="1:18" ht="13.5" customHeight="1" x14ac:dyDescent="0.2">
      <c r="A450" s="613">
        <v>10</v>
      </c>
      <c r="B450" s="221">
        <v>16101</v>
      </c>
      <c r="C450" s="649" t="s">
        <v>69</v>
      </c>
      <c r="D450" s="628" t="s">
        <v>910</v>
      </c>
      <c r="E450" s="628" t="s">
        <v>914</v>
      </c>
      <c r="F450" s="221" t="s">
        <v>28</v>
      </c>
      <c r="G450" s="255">
        <v>6</v>
      </c>
      <c r="H450" s="230">
        <v>20000</v>
      </c>
      <c r="I450" s="647" t="s">
        <v>1002</v>
      </c>
      <c r="J450" s="220">
        <v>200</v>
      </c>
      <c r="K450" s="221" t="s">
        <v>899</v>
      </c>
      <c r="L450" s="221"/>
      <c r="M450" s="544"/>
      <c r="N450" s="19"/>
      <c r="O450" s="19"/>
      <c r="P450" s="19"/>
      <c r="Q450" s="19"/>
      <c r="R450" s="19"/>
    </row>
    <row r="451" spans="1:18" ht="13.5" customHeight="1" x14ac:dyDescent="0.2">
      <c r="A451" s="613"/>
      <c r="B451" s="221"/>
      <c r="C451" s="628"/>
      <c r="D451" s="628"/>
      <c r="E451" s="628" t="s">
        <v>894</v>
      </c>
      <c r="F451" s="221"/>
      <c r="G451" s="255"/>
      <c r="H451" s="230"/>
      <c r="I451" s="647" t="s">
        <v>1001</v>
      </c>
      <c r="J451" s="220"/>
      <c r="K451" s="221"/>
      <c r="L451" s="221"/>
      <c r="M451" s="544"/>
      <c r="N451" s="19"/>
      <c r="O451" s="19"/>
      <c r="P451" s="19"/>
      <c r="Q451" s="19"/>
      <c r="R451" s="19"/>
    </row>
    <row r="452" spans="1:18" ht="13.5" customHeight="1" x14ac:dyDescent="0.2">
      <c r="A452" s="613">
        <v>11</v>
      </c>
      <c r="B452" s="221">
        <v>16101</v>
      </c>
      <c r="C452" s="649" t="s">
        <v>69</v>
      </c>
      <c r="D452" s="628" t="s">
        <v>911</v>
      </c>
      <c r="E452" s="628" t="s">
        <v>914</v>
      </c>
      <c r="F452" s="221" t="s">
        <v>28</v>
      </c>
      <c r="G452" s="255">
        <v>6</v>
      </c>
      <c r="H452" s="230">
        <v>20000</v>
      </c>
      <c r="I452" s="647" t="s">
        <v>1002</v>
      </c>
      <c r="J452" s="220">
        <v>200</v>
      </c>
      <c r="K452" s="221" t="s">
        <v>899</v>
      </c>
      <c r="L452" s="221"/>
      <c r="M452" s="544"/>
      <c r="N452" s="19"/>
      <c r="O452" s="19"/>
      <c r="P452" s="19"/>
      <c r="Q452" s="19"/>
      <c r="R452" s="19"/>
    </row>
    <row r="453" spans="1:18" ht="13.5" customHeight="1" x14ac:dyDescent="0.2">
      <c r="A453" s="613"/>
      <c r="B453" s="221"/>
      <c r="C453" s="628"/>
      <c r="D453" s="628"/>
      <c r="E453" s="628" t="s">
        <v>894</v>
      </c>
      <c r="F453" s="221"/>
      <c r="G453" s="255"/>
      <c r="H453" s="230"/>
      <c r="I453" s="647" t="s">
        <v>1001</v>
      </c>
      <c r="J453" s="220"/>
      <c r="K453" s="221"/>
      <c r="L453" s="221"/>
      <c r="M453" s="544"/>
      <c r="N453" s="19"/>
      <c r="O453" s="19"/>
      <c r="P453" s="19"/>
      <c r="Q453" s="19"/>
      <c r="R453" s="19"/>
    </row>
    <row r="454" spans="1:18" ht="13.5" customHeight="1" x14ac:dyDescent="0.2">
      <c r="A454" s="613">
        <v>12</v>
      </c>
      <c r="B454" s="221">
        <v>16101</v>
      </c>
      <c r="C454" s="649" t="s">
        <v>69</v>
      </c>
      <c r="D454" s="628" t="s">
        <v>918</v>
      </c>
      <c r="E454" s="628" t="s">
        <v>934</v>
      </c>
      <c r="F454" s="221" t="s">
        <v>28</v>
      </c>
      <c r="G454" s="255">
        <v>4</v>
      </c>
      <c r="H454" s="230">
        <v>17000</v>
      </c>
      <c r="I454" s="647" t="s">
        <v>1002</v>
      </c>
      <c r="J454" s="220">
        <v>150</v>
      </c>
      <c r="K454" s="221" t="s">
        <v>899</v>
      </c>
      <c r="L454" s="221"/>
      <c r="M454" s="544"/>
      <c r="N454" s="19"/>
      <c r="O454" s="19"/>
      <c r="P454" s="19"/>
      <c r="Q454" s="19"/>
      <c r="R454" s="19"/>
    </row>
    <row r="455" spans="1:18" ht="13.5" customHeight="1" x14ac:dyDescent="0.2">
      <c r="A455" s="613"/>
      <c r="B455" s="221"/>
      <c r="C455" s="628"/>
      <c r="D455" s="628"/>
      <c r="E455" s="628" t="s">
        <v>894</v>
      </c>
      <c r="F455" s="221"/>
      <c r="G455" s="255"/>
      <c r="H455" s="230"/>
      <c r="I455" s="647" t="s">
        <v>1001</v>
      </c>
      <c r="J455" s="220"/>
      <c r="K455" s="221"/>
      <c r="L455" s="221"/>
      <c r="M455" s="544"/>
      <c r="N455" s="19"/>
      <c r="O455" s="19"/>
      <c r="P455" s="19"/>
      <c r="Q455" s="19"/>
      <c r="R455" s="19"/>
    </row>
    <row r="456" spans="1:18" ht="13.5" customHeight="1" x14ac:dyDescent="0.2">
      <c r="A456" s="613">
        <v>13</v>
      </c>
      <c r="B456" s="221">
        <v>16101</v>
      </c>
      <c r="C456" s="649" t="s">
        <v>69</v>
      </c>
      <c r="D456" s="628" t="s">
        <v>919</v>
      </c>
      <c r="E456" s="628" t="s">
        <v>935</v>
      </c>
      <c r="F456" s="221" t="s">
        <v>28</v>
      </c>
      <c r="G456" s="255">
        <v>6</v>
      </c>
      <c r="H456" s="230">
        <v>20000</v>
      </c>
      <c r="I456" s="647" t="s">
        <v>1002</v>
      </c>
      <c r="J456" s="220">
        <v>200</v>
      </c>
      <c r="K456" s="221" t="s">
        <v>899</v>
      </c>
      <c r="L456" s="221"/>
      <c r="M456" s="544"/>
      <c r="N456" s="19"/>
      <c r="O456" s="19"/>
      <c r="P456" s="19"/>
      <c r="Q456" s="19"/>
      <c r="R456" s="19"/>
    </row>
    <row r="457" spans="1:18" ht="13.5" customHeight="1" x14ac:dyDescent="0.2">
      <c r="A457" s="613"/>
      <c r="B457" s="221"/>
      <c r="C457" s="628"/>
      <c r="D457" s="628"/>
      <c r="E457" s="628" t="s">
        <v>894</v>
      </c>
      <c r="F457" s="221"/>
      <c r="G457" s="255"/>
      <c r="H457" s="230"/>
      <c r="I457" s="647" t="s">
        <v>1001</v>
      </c>
      <c r="J457" s="220"/>
      <c r="K457" s="221"/>
      <c r="L457" s="221"/>
      <c r="M457" s="544"/>
      <c r="N457" s="19"/>
      <c r="O457" s="19"/>
      <c r="P457" s="19"/>
      <c r="Q457" s="19"/>
      <c r="R457" s="19"/>
    </row>
    <row r="458" spans="1:18" ht="13.5" customHeight="1" x14ac:dyDescent="0.2">
      <c r="A458" s="613">
        <v>14</v>
      </c>
      <c r="B458" s="221">
        <v>16101</v>
      </c>
      <c r="C458" s="649" t="s">
        <v>69</v>
      </c>
      <c r="D458" s="628" t="s">
        <v>920</v>
      </c>
      <c r="E458" s="628" t="s">
        <v>935</v>
      </c>
      <c r="F458" s="221" t="s">
        <v>28</v>
      </c>
      <c r="G458" s="255">
        <v>6</v>
      </c>
      <c r="H458" s="230">
        <v>20000</v>
      </c>
      <c r="I458" s="647" t="s">
        <v>1002</v>
      </c>
      <c r="J458" s="220">
        <v>200</v>
      </c>
      <c r="K458" s="221" t="s">
        <v>899</v>
      </c>
      <c r="L458" s="221"/>
      <c r="M458" s="544"/>
      <c r="N458" s="19"/>
      <c r="O458" s="19"/>
      <c r="P458" s="19"/>
      <c r="Q458" s="19"/>
      <c r="R458" s="19"/>
    </row>
    <row r="459" spans="1:18" ht="13.5" customHeight="1" x14ac:dyDescent="0.2">
      <c r="A459" s="613"/>
      <c r="B459" s="221"/>
      <c r="C459" s="628"/>
      <c r="D459" s="628"/>
      <c r="E459" s="628" t="s">
        <v>894</v>
      </c>
      <c r="F459" s="221"/>
      <c r="G459" s="255"/>
      <c r="H459" s="230"/>
      <c r="I459" s="647" t="s">
        <v>1001</v>
      </c>
      <c r="J459" s="220"/>
      <c r="K459" s="221"/>
      <c r="L459" s="221"/>
      <c r="M459" s="544"/>
      <c r="N459" s="19"/>
      <c r="O459" s="19"/>
      <c r="P459" s="19"/>
      <c r="Q459" s="19"/>
      <c r="R459" s="19"/>
    </row>
    <row r="460" spans="1:18" ht="13.5" customHeight="1" x14ac:dyDescent="0.2">
      <c r="A460" s="613">
        <v>15</v>
      </c>
      <c r="B460" s="221">
        <v>16101</v>
      </c>
      <c r="C460" s="649" t="s">
        <v>69</v>
      </c>
      <c r="D460" s="628" t="s">
        <v>921</v>
      </c>
      <c r="E460" s="628" t="s">
        <v>936</v>
      </c>
      <c r="F460" s="221" t="s">
        <v>28</v>
      </c>
      <c r="G460" s="255">
        <v>7</v>
      </c>
      <c r="H460" s="230">
        <v>24000</v>
      </c>
      <c r="I460" s="647" t="s">
        <v>1002</v>
      </c>
      <c r="J460" s="220">
        <v>230</v>
      </c>
      <c r="K460" s="221" t="s">
        <v>899</v>
      </c>
      <c r="L460" s="221"/>
      <c r="M460" s="544"/>
      <c r="N460" s="19"/>
      <c r="O460" s="19"/>
      <c r="P460" s="19"/>
      <c r="Q460" s="19"/>
      <c r="R460" s="19"/>
    </row>
    <row r="461" spans="1:18" ht="13.5" customHeight="1" x14ac:dyDescent="0.2">
      <c r="A461" s="613"/>
      <c r="B461" s="221"/>
      <c r="C461" s="628"/>
      <c r="D461" s="628"/>
      <c r="E461" s="628" t="s">
        <v>894</v>
      </c>
      <c r="F461" s="221"/>
      <c r="G461" s="255"/>
      <c r="H461" s="230"/>
      <c r="I461" s="647" t="s">
        <v>1001</v>
      </c>
      <c r="J461" s="220"/>
      <c r="K461" s="221"/>
      <c r="L461" s="221"/>
      <c r="M461" s="544"/>
      <c r="N461" s="19"/>
      <c r="O461" s="19"/>
      <c r="P461" s="19"/>
      <c r="Q461" s="19"/>
      <c r="R461" s="19"/>
    </row>
    <row r="462" spans="1:18" ht="13.5" customHeight="1" x14ac:dyDescent="0.2">
      <c r="A462" s="613">
        <v>16</v>
      </c>
      <c r="B462" s="221">
        <v>16101</v>
      </c>
      <c r="C462" s="649" t="s">
        <v>69</v>
      </c>
      <c r="D462" s="628" t="s">
        <v>922</v>
      </c>
      <c r="E462" s="628" t="s">
        <v>937</v>
      </c>
      <c r="F462" s="221" t="s">
        <v>28</v>
      </c>
      <c r="G462" s="255">
        <v>5</v>
      </c>
      <c r="H462" s="230">
        <v>17000</v>
      </c>
      <c r="I462" s="647" t="s">
        <v>1002</v>
      </c>
      <c r="J462" s="220">
        <v>190</v>
      </c>
      <c r="K462" s="221" t="s">
        <v>899</v>
      </c>
      <c r="L462" s="221"/>
      <c r="M462" s="544"/>
      <c r="N462" s="19"/>
      <c r="O462" s="19"/>
      <c r="P462" s="19"/>
      <c r="Q462" s="19"/>
      <c r="R462" s="19"/>
    </row>
    <row r="463" spans="1:18" ht="13.5" customHeight="1" x14ac:dyDescent="0.2">
      <c r="A463" s="613"/>
      <c r="B463" s="221"/>
      <c r="C463" s="628"/>
      <c r="D463" s="628"/>
      <c r="E463" s="628" t="s">
        <v>894</v>
      </c>
      <c r="F463" s="221"/>
      <c r="G463" s="255"/>
      <c r="H463" s="230"/>
      <c r="I463" s="647" t="s">
        <v>1001</v>
      </c>
      <c r="J463" s="220"/>
      <c r="K463" s="221"/>
      <c r="L463" s="221"/>
      <c r="M463" s="544"/>
      <c r="N463" s="19"/>
      <c r="O463" s="19"/>
      <c r="P463" s="19"/>
      <c r="Q463" s="19"/>
      <c r="R463" s="19"/>
    </row>
    <row r="464" spans="1:18" ht="13.5" customHeight="1" x14ac:dyDescent="0.2">
      <c r="A464" s="613">
        <v>17</v>
      </c>
      <c r="B464" s="221">
        <v>16101</v>
      </c>
      <c r="C464" s="649" t="s">
        <v>69</v>
      </c>
      <c r="D464" s="628" t="s">
        <v>923</v>
      </c>
      <c r="E464" s="628" t="s">
        <v>938</v>
      </c>
      <c r="F464" s="221" t="s">
        <v>28</v>
      </c>
      <c r="G464" s="255">
        <v>6</v>
      </c>
      <c r="H464" s="230">
        <v>20000</v>
      </c>
      <c r="I464" s="647" t="s">
        <v>1002</v>
      </c>
      <c r="J464" s="220">
        <v>200</v>
      </c>
      <c r="K464" s="221" t="s">
        <v>899</v>
      </c>
      <c r="L464" s="221"/>
      <c r="M464" s="544"/>
      <c r="N464" s="19"/>
      <c r="O464" s="19"/>
      <c r="P464" s="19"/>
      <c r="Q464" s="19"/>
      <c r="R464" s="19"/>
    </row>
    <row r="465" spans="1:18" ht="13.5" customHeight="1" x14ac:dyDescent="0.2">
      <c r="A465" s="613"/>
      <c r="B465" s="221"/>
      <c r="C465" s="628"/>
      <c r="D465" s="628"/>
      <c r="E465" s="628" t="s">
        <v>894</v>
      </c>
      <c r="F465" s="221"/>
      <c r="G465" s="255"/>
      <c r="H465" s="230"/>
      <c r="I465" s="647" t="s">
        <v>1001</v>
      </c>
      <c r="J465" s="220"/>
      <c r="K465" s="221"/>
      <c r="L465" s="221"/>
      <c r="M465" s="544"/>
      <c r="N465" s="19"/>
      <c r="O465" s="19"/>
      <c r="P465" s="19"/>
      <c r="Q465" s="19"/>
      <c r="R465" s="19"/>
    </row>
    <row r="466" spans="1:18" ht="13.5" customHeight="1" x14ac:dyDescent="0.2">
      <c r="A466" s="613">
        <v>18</v>
      </c>
      <c r="B466" s="221">
        <v>16101</v>
      </c>
      <c r="C466" s="649" t="s">
        <v>69</v>
      </c>
      <c r="D466" s="628" t="s">
        <v>924</v>
      </c>
      <c r="E466" s="628" t="s">
        <v>939</v>
      </c>
      <c r="F466" s="221" t="s">
        <v>28</v>
      </c>
      <c r="G466" s="255">
        <v>6</v>
      </c>
      <c r="H466" s="230">
        <v>20000</v>
      </c>
      <c r="I466" s="647" t="s">
        <v>1002</v>
      </c>
      <c r="J466" s="220">
        <v>200</v>
      </c>
      <c r="K466" s="221" t="s">
        <v>899</v>
      </c>
      <c r="L466" s="221"/>
      <c r="M466" s="544"/>
      <c r="N466" s="19"/>
      <c r="O466" s="19"/>
      <c r="P466" s="19"/>
      <c r="Q466" s="19"/>
      <c r="R466" s="19"/>
    </row>
    <row r="467" spans="1:18" ht="13.5" customHeight="1" x14ac:dyDescent="0.2">
      <c r="A467" s="613"/>
      <c r="B467" s="221"/>
      <c r="C467" s="628"/>
      <c r="D467" s="628"/>
      <c r="E467" s="628" t="s">
        <v>894</v>
      </c>
      <c r="F467" s="221"/>
      <c r="G467" s="255"/>
      <c r="H467" s="230"/>
      <c r="I467" s="647" t="s">
        <v>1001</v>
      </c>
      <c r="J467" s="220"/>
      <c r="K467" s="221"/>
      <c r="L467" s="221"/>
      <c r="M467" s="544"/>
      <c r="N467" s="19"/>
      <c r="O467" s="19"/>
      <c r="P467" s="19"/>
      <c r="Q467" s="19"/>
      <c r="R467" s="19"/>
    </row>
    <row r="468" spans="1:18" ht="13.5" customHeight="1" x14ac:dyDescent="0.2">
      <c r="A468" s="613">
        <v>19</v>
      </c>
      <c r="B468" s="221">
        <v>16101</v>
      </c>
      <c r="C468" s="649" t="s">
        <v>69</v>
      </c>
      <c r="D468" s="628" t="s">
        <v>925</v>
      </c>
      <c r="E468" s="628" t="s">
        <v>940</v>
      </c>
      <c r="F468" s="221" t="s">
        <v>28</v>
      </c>
      <c r="G468" s="255">
        <v>7</v>
      </c>
      <c r="H468" s="230">
        <v>23000</v>
      </c>
      <c r="I468" s="647" t="s">
        <v>1002</v>
      </c>
      <c r="J468" s="220">
        <v>225</v>
      </c>
      <c r="K468" s="221" t="s">
        <v>899</v>
      </c>
      <c r="L468" s="221"/>
      <c r="M468" s="544"/>
      <c r="N468" s="19"/>
      <c r="O468" s="19"/>
      <c r="P468" s="19"/>
      <c r="Q468" s="19"/>
      <c r="R468" s="19"/>
    </row>
    <row r="469" spans="1:18" ht="13.5" customHeight="1" x14ac:dyDescent="0.2">
      <c r="A469" s="613"/>
      <c r="B469" s="221"/>
      <c r="C469" s="628"/>
      <c r="D469" s="628"/>
      <c r="E469" s="628" t="s">
        <v>894</v>
      </c>
      <c r="F469" s="221"/>
      <c r="G469" s="255"/>
      <c r="H469" s="230"/>
      <c r="I469" s="647" t="s">
        <v>1001</v>
      </c>
      <c r="J469" s="220"/>
      <c r="K469" s="221"/>
      <c r="L469" s="221"/>
      <c r="M469" s="544"/>
      <c r="N469" s="19"/>
      <c r="O469" s="19"/>
      <c r="P469" s="19"/>
      <c r="Q469" s="19"/>
      <c r="R469" s="19"/>
    </row>
    <row r="470" spans="1:18" ht="13.5" customHeight="1" x14ac:dyDescent="0.2">
      <c r="A470" s="613">
        <v>20</v>
      </c>
      <c r="B470" s="221">
        <v>16101</v>
      </c>
      <c r="C470" s="628" t="s">
        <v>926</v>
      </c>
      <c r="D470" s="628" t="s">
        <v>927</v>
      </c>
      <c r="E470" s="628" t="s">
        <v>941</v>
      </c>
      <c r="F470" s="221" t="s">
        <v>28</v>
      </c>
      <c r="G470" s="255">
        <v>5</v>
      </c>
      <c r="H470" s="230">
        <v>18000</v>
      </c>
      <c r="I470" s="647" t="s">
        <v>1002</v>
      </c>
      <c r="J470" s="220">
        <v>180</v>
      </c>
      <c r="K470" s="221" t="s">
        <v>899</v>
      </c>
      <c r="L470" s="221"/>
      <c r="M470" s="544"/>
      <c r="N470" s="19"/>
      <c r="O470" s="19"/>
      <c r="P470" s="19"/>
      <c r="Q470" s="19"/>
      <c r="R470" s="19"/>
    </row>
    <row r="471" spans="1:18" ht="13.5" customHeight="1" x14ac:dyDescent="0.2">
      <c r="A471" s="613"/>
      <c r="B471" s="221"/>
      <c r="C471" s="628"/>
      <c r="D471" s="628"/>
      <c r="E471" s="628" t="s">
        <v>894</v>
      </c>
      <c r="F471" s="221"/>
      <c r="G471" s="255"/>
      <c r="H471" s="230"/>
      <c r="I471" s="647" t="s">
        <v>1001</v>
      </c>
      <c r="J471" s="220"/>
      <c r="K471" s="221"/>
      <c r="L471" s="221"/>
      <c r="M471" s="544"/>
      <c r="N471" s="19"/>
      <c r="O471" s="19"/>
      <c r="P471" s="19"/>
      <c r="Q471" s="19"/>
      <c r="R471" s="19"/>
    </row>
    <row r="472" spans="1:18" ht="13.5" customHeight="1" x14ac:dyDescent="0.2">
      <c r="A472" s="613">
        <v>21</v>
      </c>
      <c r="B472" s="221">
        <v>16101</v>
      </c>
      <c r="C472" s="628" t="s">
        <v>928</v>
      </c>
      <c r="D472" s="628" t="s">
        <v>929</v>
      </c>
      <c r="E472" s="628" t="s">
        <v>934</v>
      </c>
      <c r="F472" s="221" t="s">
        <v>28</v>
      </c>
      <c r="G472" s="255">
        <v>6</v>
      </c>
      <c r="H472" s="230">
        <v>20000</v>
      </c>
      <c r="I472" s="647" t="s">
        <v>1002</v>
      </c>
      <c r="J472" s="220">
        <v>200</v>
      </c>
      <c r="K472" s="221" t="s">
        <v>899</v>
      </c>
      <c r="L472" s="221"/>
      <c r="M472" s="544"/>
      <c r="N472" s="19"/>
      <c r="O472" s="19"/>
      <c r="P472" s="19"/>
      <c r="Q472" s="19"/>
      <c r="R472" s="19"/>
    </row>
    <row r="473" spans="1:18" ht="13.5" customHeight="1" x14ac:dyDescent="0.2">
      <c r="A473" s="613"/>
      <c r="B473" s="221"/>
      <c r="C473" s="628"/>
      <c r="D473" s="628"/>
      <c r="E473" s="628" t="s">
        <v>894</v>
      </c>
      <c r="F473" s="221"/>
      <c r="G473" s="255"/>
      <c r="H473" s="230"/>
      <c r="I473" s="647" t="s">
        <v>1001</v>
      </c>
      <c r="J473" s="220"/>
      <c r="K473" s="221"/>
      <c r="L473" s="221"/>
      <c r="M473" s="544"/>
      <c r="N473" s="19"/>
      <c r="O473" s="19"/>
      <c r="P473" s="19"/>
      <c r="Q473" s="19"/>
      <c r="R473" s="19"/>
    </row>
    <row r="474" spans="1:18" ht="13.5" customHeight="1" x14ac:dyDescent="0.2">
      <c r="A474" s="613">
        <v>22</v>
      </c>
      <c r="B474" s="221">
        <v>16101</v>
      </c>
      <c r="C474" s="649" t="s">
        <v>69</v>
      </c>
      <c r="D474" s="628" t="s">
        <v>930</v>
      </c>
      <c r="E474" s="628" t="s">
        <v>942</v>
      </c>
      <c r="F474" s="221" t="s">
        <v>28</v>
      </c>
      <c r="G474" s="255">
        <v>6</v>
      </c>
      <c r="H474" s="230">
        <v>20000</v>
      </c>
      <c r="I474" s="647" t="s">
        <v>1002</v>
      </c>
      <c r="J474" s="220">
        <v>200</v>
      </c>
      <c r="K474" s="221" t="s">
        <v>899</v>
      </c>
      <c r="L474" s="221"/>
      <c r="M474" s="544"/>
      <c r="N474" s="19"/>
      <c r="O474" s="19"/>
      <c r="P474" s="19"/>
      <c r="Q474" s="19"/>
      <c r="R474" s="19"/>
    </row>
    <row r="475" spans="1:18" ht="13.5" customHeight="1" x14ac:dyDescent="0.2">
      <c r="A475" s="613"/>
      <c r="B475" s="221"/>
      <c r="C475" s="628"/>
      <c r="D475" s="628"/>
      <c r="E475" s="628" t="s">
        <v>894</v>
      </c>
      <c r="F475" s="221"/>
      <c r="G475" s="255"/>
      <c r="H475" s="230"/>
      <c r="I475" s="647" t="s">
        <v>1001</v>
      </c>
      <c r="J475" s="220"/>
      <c r="K475" s="221"/>
      <c r="L475" s="221"/>
      <c r="M475" s="544"/>
      <c r="N475" s="19"/>
      <c r="O475" s="19"/>
      <c r="P475" s="19"/>
      <c r="Q475" s="19"/>
      <c r="R475" s="19"/>
    </row>
    <row r="476" spans="1:18" ht="13.5" customHeight="1" x14ac:dyDescent="0.2">
      <c r="A476" s="613">
        <v>23</v>
      </c>
      <c r="B476" s="221">
        <v>16101</v>
      </c>
      <c r="C476" s="628" t="s">
        <v>931</v>
      </c>
      <c r="D476" s="628" t="s">
        <v>930</v>
      </c>
      <c r="E476" s="628" t="s">
        <v>943</v>
      </c>
      <c r="F476" s="255" t="s">
        <v>457</v>
      </c>
      <c r="G476" s="255">
        <v>9</v>
      </c>
      <c r="H476" s="230">
        <v>30000</v>
      </c>
      <c r="I476" s="647" t="s">
        <v>1002</v>
      </c>
      <c r="J476" s="220">
        <v>300</v>
      </c>
      <c r="K476" s="221" t="s">
        <v>899</v>
      </c>
      <c r="L476" s="221"/>
      <c r="M476" s="544"/>
      <c r="N476" s="19"/>
      <c r="O476" s="19"/>
      <c r="P476" s="19"/>
      <c r="Q476" s="19"/>
      <c r="R476" s="19"/>
    </row>
    <row r="477" spans="1:18" ht="13.5" customHeight="1" x14ac:dyDescent="0.2">
      <c r="A477" s="613"/>
      <c r="B477" s="221"/>
      <c r="C477" s="628"/>
      <c r="D477" s="628"/>
      <c r="E477" s="628" t="s">
        <v>894</v>
      </c>
      <c r="F477" s="221"/>
      <c r="G477" s="255"/>
      <c r="H477" s="230"/>
      <c r="I477" s="647" t="s">
        <v>1001</v>
      </c>
      <c r="J477" s="220"/>
      <c r="K477" s="221"/>
      <c r="L477" s="221"/>
      <c r="M477" s="544"/>
      <c r="N477" s="19"/>
      <c r="O477" s="19"/>
      <c r="P477" s="19"/>
      <c r="Q477" s="19"/>
      <c r="R477" s="19"/>
    </row>
    <row r="478" spans="1:18" ht="13.5" customHeight="1" x14ac:dyDescent="0.2">
      <c r="A478" s="613">
        <v>24</v>
      </c>
      <c r="B478" s="221">
        <v>16101</v>
      </c>
      <c r="C478" s="649" t="s">
        <v>69</v>
      </c>
      <c r="D478" s="628" t="s">
        <v>932</v>
      </c>
      <c r="E478" s="628" t="s">
        <v>944</v>
      </c>
      <c r="F478" s="221" t="s">
        <v>28</v>
      </c>
      <c r="G478" s="255">
        <v>5</v>
      </c>
      <c r="H478" s="230">
        <v>18000</v>
      </c>
      <c r="I478" s="647" t="s">
        <v>1002</v>
      </c>
      <c r="J478" s="220">
        <v>180</v>
      </c>
      <c r="K478" s="221" t="s">
        <v>899</v>
      </c>
      <c r="L478" s="221"/>
      <c r="M478" s="544"/>
      <c r="N478" s="19"/>
      <c r="O478" s="19"/>
      <c r="P478" s="19"/>
      <c r="Q478" s="19"/>
      <c r="R478" s="19"/>
    </row>
    <row r="479" spans="1:18" ht="13.5" customHeight="1" x14ac:dyDescent="0.2">
      <c r="A479" s="613"/>
      <c r="B479" s="221"/>
      <c r="C479" s="628"/>
      <c r="D479" s="628"/>
      <c r="E479" s="628" t="s">
        <v>894</v>
      </c>
      <c r="F479" s="221"/>
      <c r="G479" s="255"/>
      <c r="H479" s="230"/>
      <c r="I479" s="647" t="s">
        <v>1001</v>
      </c>
      <c r="J479" s="220"/>
      <c r="K479" s="221"/>
      <c r="L479" s="221"/>
      <c r="M479" s="544"/>
      <c r="N479" s="19"/>
      <c r="O479" s="19"/>
      <c r="P479" s="19"/>
      <c r="Q479" s="19"/>
      <c r="R479" s="19"/>
    </row>
    <row r="480" spans="1:18" ht="13.5" customHeight="1" x14ac:dyDescent="0.2">
      <c r="A480" s="613">
        <v>25</v>
      </c>
      <c r="B480" s="221">
        <v>16101</v>
      </c>
      <c r="C480" s="649" t="s">
        <v>69</v>
      </c>
      <c r="D480" s="628" t="s">
        <v>933</v>
      </c>
      <c r="E480" s="628" t="s">
        <v>945</v>
      </c>
      <c r="F480" s="221" t="s">
        <v>28</v>
      </c>
      <c r="G480" s="255">
        <v>6</v>
      </c>
      <c r="H480" s="230">
        <v>20000</v>
      </c>
      <c r="I480" s="647" t="s">
        <v>1002</v>
      </c>
      <c r="J480" s="220">
        <v>200</v>
      </c>
      <c r="K480" s="221" t="s">
        <v>899</v>
      </c>
      <c r="L480" s="221"/>
      <c r="M480" s="544"/>
      <c r="N480" s="19"/>
      <c r="O480" s="19"/>
      <c r="P480" s="19"/>
      <c r="Q480" s="19"/>
      <c r="R480" s="19"/>
    </row>
    <row r="481" spans="1:18" ht="13.5" customHeight="1" x14ac:dyDescent="0.2">
      <c r="A481" s="613"/>
      <c r="B481" s="221"/>
      <c r="C481" s="628"/>
      <c r="D481" s="628"/>
      <c r="E481" s="628" t="s">
        <v>894</v>
      </c>
      <c r="F481" s="221"/>
      <c r="G481" s="255"/>
      <c r="H481" s="230"/>
      <c r="I481" s="647" t="s">
        <v>1001</v>
      </c>
      <c r="J481" s="220"/>
      <c r="K481" s="221"/>
      <c r="L481" s="221"/>
      <c r="M481" s="544"/>
      <c r="N481" s="19"/>
      <c r="O481" s="19"/>
      <c r="P481" s="19"/>
      <c r="Q481" s="19"/>
      <c r="R481" s="19"/>
    </row>
    <row r="482" spans="1:18" ht="13.5" customHeight="1" x14ac:dyDescent="0.2">
      <c r="A482" s="613"/>
      <c r="B482" s="221"/>
      <c r="C482" s="628"/>
      <c r="D482" s="628"/>
      <c r="E482" s="628"/>
      <c r="F482" s="221"/>
      <c r="G482" s="255"/>
      <c r="H482" s="230"/>
      <c r="I482" s="647"/>
      <c r="J482" s="220"/>
      <c r="K482" s="221"/>
      <c r="L482" s="221"/>
      <c r="M482" s="544"/>
      <c r="N482" s="19"/>
      <c r="O482" s="19"/>
      <c r="P482" s="19"/>
      <c r="Q482" s="19"/>
      <c r="R482" s="19"/>
    </row>
    <row r="483" spans="1:18" ht="12.75" x14ac:dyDescent="0.2">
      <c r="A483" s="668"/>
      <c r="B483" s="530">
        <v>16221</v>
      </c>
      <c r="C483" s="533" t="s">
        <v>1045</v>
      </c>
      <c r="D483" s="531"/>
      <c r="E483" s="531"/>
      <c r="F483" s="530"/>
      <c r="G483" s="684">
        <f>SUM(G484)</f>
        <v>8</v>
      </c>
      <c r="H483" s="558">
        <f>SUM(H484)</f>
        <v>160000</v>
      </c>
      <c r="I483" s="522"/>
      <c r="J483" s="558">
        <v>1000</v>
      </c>
      <c r="K483" s="559" t="s">
        <v>185</v>
      </c>
      <c r="L483" s="545"/>
      <c r="M483" s="151"/>
      <c r="N483" s="19"/>
      <c r="O483" s="19"/>
      <c r="P483" s="19"/>
      <c r="Q483" s="19"/>
      <c r="R483" s="19"/>
    </row>
    <row r="484" spans="1:18" s="196" customFormat="1" ht="12.75" x14ac:dyDescent="0.2">
      <c r="A484" s="613">
        <v>1</v>
      </c>
      <c r="B484" s="221">
        <v>16221</v>
      </c>
      <c r="C484" s="195" t="s">
        <v>335</v>
      </c>
      <c r="D484" s="239" t="s">
        <v>182</v>
      </c>
      <c r="E484" s="239" t="s">
        <v>183</v>
      </c>
      <c r="F484" s="221" t="s">
        <v>28</v>
      </c>
      <c r="G484" s="273">
        <v>8</v>
      </c>
      <c r="H484" s="227">
        <v>160000</v>
      </c>
      <c r="I484" s="481" t="s">
        <v>184</v>
      </c>
      <c r="J484" s="227">
        <v>1000</v>
      </c>
      <c r="K484" s="280" t="s">
        <v>185</v>
      </c>
      <c r="L484" s="240">
        <v>2009</v>
      </c>
      <c r="M484" s="224" t="s">
        <v>888</v>
      </c>
    </row>
    <row r="485" spans="1:18" ht="12.75" x14ac:dyDescent="0.2">
      <c r="A485" s="613"/>
      <c r="B485" s="221"/>
      <c r="C485" s="628"/>
      <c r="D485" s="628"/>
      <c r="E485" s="628"/>
      <c r="F485" s="221"/>
      <c r="G485" s="255"/>
      <c r="H485" s="230"/>
      <c r="I485" s="224"/>
      <c r="J485" s="220"/>
      <c r="K485" s="221"/>
      <c r="L485" s="221"/>
      <c r="M485" s="231"/>
      <c r="N485" s="19"/>
      <c r="O485" s="19"/>
      <c r="P485" s="19"/>
      <c r="Q485" s="19"/>
      <c r="R485" s="19"/>
    </row>
    <row r="486" spans="1:18" ht="12.75" x14ac:dyDescent="0.2">
      <c r="A486" s="610"/>
      <c r="B486" s="530">
        <v>16230</v>
      </c>
      <c r="C486" s="151" t="s">
        <v>1046</v>
      </c>
      <c r="D486" s="531"/>
      <c r="E486" s="531"/>
      <c r="F486" s="530"/>
      <c r="G486" s="684">
        <f>SUM(G487:G492)</f>
        <v>49</v>
      </c>
      <c r="H486" s="550">
        <f>SUM(H487:H492)</f>
        <v>82659</v>
      </c>
      <c r="I486" s="522"/>
      <c r="J486" s="550">
        <f>SUM(J487:J492)</f>
        <v>15620</v>
      </c>
      <c r="K486" s="545" t="s">
        <v>68</v>
      </c>
      <c r="L486" s="545"/>
      <c r="M486" s="184"/>
      <c r="N486" s="19"/>
      <c r="O486" s="19"/>
      <c r="P486" s="19"/>
      <c r="Q486" s="19"/>
      <c r="R486" s="19"/>
    </row>
    <row r="487" spans="1:18" ht="12.75" x14ac:dyDescent="0.2">
      <c r="A487" s="613">
        <v>1</v>
      </c>
      <c r="B487" s="221">
        <v>16230</v>
      </c>
      <c r="C487" s="239" t="s">
        <v>134</v>
      </c>
      <c r="D487" s="236" t="s">
        <v>135</v>
      </c>
      <c r="E487" s="236" t="s">
        <v>846</v>
      </c>
      <c r="F487" s="221" t="s">
        <v>28</v>
      </c>
      <c r="G487" s="273">
        <v>11</v>
      </c>
      <c r="H487" s="227">
        <v>3835</v>
      </c>
      <c r="I487" s="481" t="s">
        <v>1003</v>
      </c>
      <c r="J487" s="242">
        <v>5000</v>
      </c>
      <c r="K487" s="240" t="s">
        <v>68</v>
      </c>
      <c r="L487" s="240" t="s">
        <v>50</v>
      </c>
      <c r="M487" s="78"/>
      <c r="N487" s="19"/>
      <c r="O487" s="19"/>
      <c r="P487" s="19"/>
      <c r="Q487" s="19"/>
      <c r="R487" s="19"/>
    </row>
    <row r="488" spans="1:18" ht="12.75" x14ac:dyDescent="0.2">
      <c r="A488" s="613">
        <v>2</v>
      </c>
      <c r="B488" s="221">
        <v>16230</v>
      </c>
      <c r="C488" s="195" t="s">
        <v>138</v>
      </c>
      <c r="D488" s="236" t="s">
        <v>139</v>
      </c>
      <c r="E488" s="236" t="s">
        <v>849</v>
      </c>
      <c r="F488" s="221" t="s">
        <v>28</v>
      </c>
      <c r="G488" s="273">
        <v>2</v>
      </c>
      <c r="H488" s="227">
        <v>1700</v>
      </c>
      <c r="I488" s="481" t="s">
        <v>1003</v>
      </c>
      <c r="J488" s="242">
        <v>1200</v>
      </c>
      <c r="K488" s="240" t="s">
        <v>68</v>
      </c>
      <c r="L488" s="240" t="s">
        <v>50</v>
      </c>
      <c r="M488" s="78"/>
      <c r="N488" s="19"/>
      <c r="O488" s="19"/>
      <c r="P488" s="19"/>
      <c r="Q488" s="19"/>
      <c r="R488" s="19"/>
    </row>
    <row r="489" spans="1:18" ht="12.75" x14ac:dyDescent="0.2">
      <c r="A489" s="613">
        <v>3</v>
      </c>
      <c r="B489" s="221">
        <v>16230</v>
      </c>
      <c r="C489" s="236" t="s">
        <v>142</v>
      </c>
      <c r="D489" s="236" t="s">
        <v>143</v>
      </c>
      <c r="E489" s="236" t="s">
        <v>848</v>
      </c>
      <c r="F489" s="221" t="s">
        <v>28</v>
      </c>
      <c r="G489" s="273">
        <v>9</v>
      </c>
      <c r="H489" s="227">
        <v>37764</v>
      </c>
      <c r="I489" s="481" t="s">
        <v>1003</v>
      </c>
      <c r="J489" s="242">
        <v>5400</v>
      </c>
      <c r="K489" s="240" t="s">
        <v>77</v>
      </c>
      <c r="L489" s="240" t="s">
        <v>50</v>
      </c>
      <c r="M489" s="78"/>
      <c r="N489" s="19"/>
      <c r="O489" s="19"/>
      <c r="P489" s="19"/>
      <c r="Q489" s="19"/>
      <c r="R489" s="19"/>
    </row>
    <row r="490" spans="1:18" ht="12.75" x14ac:dyDescent="0.2">
      <c r="A490" s="613">
        <v>4</v>
      </c>
      <c r="B490" s="221">
        <v>16230</v>
      </c>
      <c r="C490" s="195" t="s">
        <v>145</v>
      </c>
      <c r="D490" s="236" t="s">
        <v>146</v>
      </c>
      <c r="E490" s="239" t="s">
        <v>847</v>
      </c>
      <c r="F490" s="221" t="s">
        <v>28</v>
      </c>
      <c r="G490" s="273">
        <v>12</v>
      </c>
      <c r="H490" s="227">
        <v>24025</v>
      </c>
      <c r="I490" s="481" t="s">
        <v>1003</v>
      </c>
      <c r="J490" s="242">
        <v>1080</v>
      </c>
      <c r="K490" s="280" t="s">
        <v>68</v>
      </c>
      <c r="L490" s="240" t="s">
        <v>85</v>
      </c>
      <c r="M490" s="78"/>
      <c r="N490" s="19"/>
      <c r="O490" s="19"/>
      <c r="P490" s="19"/>
      <c r="Q490" s="19"/>
      <c r="R490" s="19"/>
    </row>
    <row r="491" spans="1:18" ht="12.75" x14ac:dyDescent="0.2">
      <c r="A491" s="613">
        <v>5</v>
      </c>
      <c r="B491" s="221">
        <v>16230</v>
      </c>
      <c r="C491" s="195" t="s">
        <v>60</v>
      </c>
      <c r="D491" s="236" t="s">
        <v>198</v>
      </c>
      <c r="E491" s="239" t="s">
        <v>850</v>
      </c>
      <c r="F491" s="221" t="s">
        <v>28</v>
      </c>
      <c r="G491" s="273">
        <v>5</v>
      </c>
      <c r="H491" s="227">
        <v>5320</v>
      </c>
      <c r="I491" s="481" t="s">
        <v>1003</v>
      </c>
      <c r="J491" s="227">
        <v>1440</v>
      </c>
      <c r="K491" s="240" t="s">
        <v>77</v>
      </c>
      <c r="L491" s="225" t="s">
        <v>99</v>
      </c>
      <c r="M491" s="188"/>
      <c r="N491" s="19"/>
      <c r="O491" s="19"/>
      <c r="P491" s="19"/>
      <c r="Q491" s="19"/>
      <c r="R491" s="19"/>
    </row>
    <row r="492" spans="1:18" ht="12.75" x14ac:dyDescent="0.2">
      <c r="A492" s="613">
        <v>6</v>
      </c>
      <c r="B492" s="221">
        <v>16230</v>
      </c>
      <c r="C492" s="195" t="s">
        <v>214</v>
      </c>
      <c r="D492" s="236" t="s">
        <v>215</v>
      </c>
      <c r="E492" s="239" t="s">
        <v>851</v>
      </c>
      <c r="F492" s="221" t="s">
        <v>28</v>
      </c>
      <c r="G492" s="273">
        <v>10</v>
      </c>
      <c r="H492" s="227">
        <v>10015</v>
      </c>
      <c r="I492" s="481" t="s">
        <v>1003</v>
      </c>
      <c r="J492" s="227">
        <v>1500</v>
      </c>
      <c r="K492" s="280" t="s">
        <v>68</v>
      </c>
      <c r="L492" s="240" t="s">
        <v>217</v>
      </c>
      <c r="M492" s="195"/>
      <c r="N492" s="19"/>
      <c r="O492" s="19"/>
      <c r="P492" s="19"/>
      <c r="Q492" s="19"/>
      <c r="R492" s="19"/>
    </row>
    <row r="493" spans="1:18" ht="12.75" x14ac:dyDescent="0.2">
      <c r="A493" s="613"/>
      <c r="B493" s="221"/>
      <c r="C493" s="195"/>
      <c r="D493" s="236"/>
      <c r="E493" s="239"/>
      <c r="F493" s="221"/>
      <c r="G493" s="273"/>
      <c r="H493" s="227"/>
      <c r="I493" s="481"/>
      <c r="J493" s="227"/>
      <c r="K493" s="280"/>
      <c r="L493" s="240"/>
      <c r="M493" s="195"/>
      <c r="N493" s="19"/>
      <c r="O493" s="19"/>
      <c r="P493" s="19"/>
      <c r="Q493" s="19"/>
      <c r="R493" s="19"/>
    </row>
    <row r="494" spans="1:18" ht="12.75" x14ac:dyDescent="0.2">
      <c r="A494" s="613"/>
      <c r="B494" s="530">
        <v>16291</v>
      </c>
      <c r="C494" s="521" t="s">
        <v>1047</v>
      </c>
      <c r="D494" s="236"/>
      <c r="E494" s="239"/>
      <c r="F494" s="221"/>
      <c r="G494" s="559">
        <f>SUM(G495)</f>
        <v>6</v>
      </c>
      <c r="H494" s="558">
        <f>SUM(H495)</f>
        <v>6700</v>
      </c>
      <c r="I494" s="481"/>
      <c r="J494" s="225" t="s">
        <v>69</v>
      </c>
      <c r="K494" s="280"/>
      <c r="L494" s="240"/>
      <c r="M494" s="195"/>
      <c r="N494" s="19"/>
      <c r="O494" s="19"/>
      <c r="P494" s="19"/>
      <c r="Q494" s="19"/>
      <c r="R494" s="19"/>
    </row>
    <row r="495" spans="1:18" ht="12.75" x14ac:dyDescent="0.2">
      <c r="A495" s="613">
        <v>1</v>
      </c>
      <c r="B495" s="221">
        <v>16291</v>
      </c>
      <c r="C495" s="649" t="s">
        <v>69</v>
      </c>
      <c r="D495" s="224" t="s">
        <v>1043</v>
      </c>
      <c r="E495" s="224" t="s">
        <v>1078</v>
      </c>
      <c r="F495" s="221" t="s">
        <v>28</v>
      </c>
      <c r="G495" s="255">
        <v>6</v>
      </c>
      <c r="H495" s="237">
        <v>6700</v>
      </c>
      <c r="I495" s="224" t="s">
        <v>1044</v>
      </c>
      <c r="J495" s="225" t="s">
        <v>69</v>
      </c>
      <c r="K495" s="280"/>
      <c r="L495" s="240"/>
      <c r="M495" s="195"/>
      <c r="N495" s="19"/>
      <c r="O495" s="19"/>
      <c r="P495" s="19"/>
      <c r="Q495" s="19"/>
      <c r="R495" s="19"/>
    </row>
    <row r="496" spans="1:18" ht="12.75" x14ac:dyDescent="0.2">
      <c r="A496" s="613"/>
      <c r="B496" s="221"/>
      <c r="C496" s="195"/>
      <c r="D496" s="236"/>
      <c r="E496" s="239"/>
      <c r="F496" s="221"/>
      <c r="G496" s="273"/>
      <c r="H496" s="227"/>
      <c r="I496" s="481"/>
      <c r="J496" s="227"/>
      <c r="K496" s="280"/>
      <c r="L496" s="240"/>
      <c r="M496" s="195"/>
      <c r="N496" s="19"/>
      <c r="O496" s="19"/>
      <c r="P496" s="19"/>
      <c r="Q496" s="19"/>
      <c r="R496" s="19"/>
    </row>
    <row r="497" spans="1:18" ht="12.75" x14ac:dyDescent="0.2">
      <c r="A497" s="613"/>
      <c r="B497" s="530">
        <v>16292</v>
      </c>
      <c r="C497" s="521" t="s">
        <v>1068</v>
      </c>
      <c r="D497" s="221"/>
      <c r="E497" s="221"/>
      <c r="F497" s="221"/>
      <c r="G497" s="555">
        <f>SUM(G498:G504)</f>
        <v>30</v>
      </c>
      <c r="H497" s="555">
        <f>SUM(H498:H504)</f>
        <v>0</v>
      </c>
      <c r="I497" s="224"/>
      <c r="J497" s="225" t="s">
        <v>69</v>
      </c>
      <c r="K497" s="221"/>
      <c r="L497" s="221"/>
      <c r="M497" s="544"/>
      <c r="N497" s="19"/>
      <c r="O497" s="19"/>
      <c r="P497" s="19"/>
      <c r="Q497" s="19"/>
      <c r="R497" s="19"/>
    </row>
    <row r="498" spans="1:18" ht="12.75" x14ac:dyDescent="0.2">
      <c r="A498" s="613">
        <v>1</v>
      </c>
      <c r="B498" s="221">
        <v>16292</v>
      </c>
      <c r="C498" s="224" t="s">
        <v>1074</v>
      </c>
      <c r="D498" s="224" t="s">
        <v>1075</v>
      </c>
      <c r="E498" s="224" t="s">
        <v>1077</v>
      </c>
      <c r="F498" s="255" t="s">
        <v>244</v>
      </c>
      <c r="G498" s="255">
        <v>20</v>
      </c>
      <c r="H498" s="237" t="s">
        <v>69</v>
      </c>
      <c r="I498" s="224" t="s">
        <v>1076</v>
      </c>
      <c r="J498" s="225" t="s">
        <v>69</v>
      </c>
      <c r="K498" s="221"/>
      <c r="L498" s="221"/>
      <c r="M498" s="544"/>
      <c r="N498" s="19"/>
      <c r="O498" s="19"/>
      <c r="P498" s="19"/>
      <c r="Q498" s="19"/>
      <c r="R498" s="19"/>
    </row>
    <row r="499" spans="1:18" ht="12.75" x14ac:dyDescent="0.2">
      <c r="A499" s="613">
        <v>2</v>
      </c>
      <c r="B499" s="221">
        <v>16292</v>
      </c>
      <c r="C499" s="649" t="s">
        <v>69</v>
      </c>
      <c r="D499" s="224" t="s">
        <v>1085</v>
      </c>
      <c r="E499" s="224" t="s">
        <v>1084</v>
      </c>
      <c r="F499" s="221" t="s">
        <v>28</v>
      </c>
      <c r="G499" s="255">
        <v>2</v>
      </c>
      <c r="H499" s="237" t="s">
        <v>69</v>
      </c>
      <c r="I499" s="224" t="s">
        <v>1083</v>
      </c>
      <c r="J499" s="225" t="s">
        <v>69</v>
      </c>
      <c r="K499" s="221"/>
      <c r="L499" s="221"/>
      <c r="M499" s="544"/>
      <c r="N499" s="19"/>
      <c r="O499" s="19"/>
      <c r="P499" s="19"/>
      <c r="Q499" s="19"/>
      <c r="R499" s="19"/>
    </row>
    <row r="500" spans="1:18" ht="12.75" x14ac:dyDescent="0.2">
      <c r="A500" s="613">
        <v>3</v>
      </c>
      <c r="B500" s="221">
        <v>16292</v>
      </c>
      <c r="C500" s="649" t="s">
        <v>69</v>
      </c>
      <c r="D500" s="224" t="s">
        <v>1086</v>
      </c>
      <c r="E500" s="224" t="s">
        <v>1084</v>
      </c>
      <c r="F500" s="221" t="s">
        <v>28</v>
      </c>
      <c r="G500" s="255">
        <v>2</v>
      </c>
      <c r="H500" s="237" t="s">
        <v>69</v>
      </c>
      <c r="I500" s="224" t="s">
        <v>1083</v>
      </c>
      <c r="J500" s="225" t="s">
        <v>69</v>
      </c>
      <c r="K500" s="221"/>
      <c r="L500" s="221"/>
      <c r="M500" s="544"/>
      <c r="N500" s="19"/>
      <c r="O500" s="19"/>
      <c r="P500" s="19"/>
      <c r="Q500" s="19"/>
      <c r="R500" s="19"/>
    </row>
    <row r="501" spans="1:18" ht="12.75" x14ac:dyDescent="0.2">
      <c r="A501" s="613">
        <v>4</v>
      </c>
      <c r="B501" s="221">
        <v>16292</v>
      </c>
      <c r="C501" s="649" t="s">
        <v>69</v>
      </c>
      <c r="D501" s="224" t="s">
        <v>1093</v>
      </c>
      <c r="E501" s="224" t="s">
        <v>1088</v>
      </c>
      <c r="F501" s="221" t="s">
        <v>28</v>
      </c>
      <c r="G501" s="255">
        <v>2</v>
      </c>
      <c r="H501" s="237" t="s">
        <v>69</v>
      </c>
      <c r="I501" s="224" t="s">
        <v>1087</v>
      </c>
      <c r="J501" s="225" t="s">
        <v>69</v>
      </c>
      <c r="K501" s="221"/>
      <c r="L501" s="221"/>
      <c r="M501" s="544"/>
      <c r="N501" s="19"/>
      <c r="O501" s="19"/>
      <c r="P501" s="19"/>
      <c r="Q501" s="19"/>
      <c r="R501" s="19"/>
    </row>
    <row r="502" spans="1:18" ht="12.75" x14ac:dyDescent="0.2">
      <c r="A502" s="613">
        <v>5</v>
      </c>
      <c r="B502" s="221">
        <v>16292</v>
      </c>
      <c r="C502" s="649" t="s">
        <v>69</v>
      </c>
      <c r="D502" s="224" t="s">
        <v>1092</v>
      </c>
      <c r="E502" s="224" t="s">
        <v>1089</v>
      </c>
      <c r="F502" s="221" t="s">
        <v>28</v>
      </c>
      <c r="G502" s="255">
        <v>2</v>
      </c>
      <c r="H502" s="237" t="s">
        <v>69</v>
      </c>
      <c r="I502" s="224" t="s">
        <v>1090</v>
      </c>
      <c r="J502" s="225" t="s">
        <v>69</v>
      </c>
      <c r="K502" s="221"/>
      <c r="L502" s="221"/>
      <c r="M502" s="544"/>
      <c r="N502" s="19"/>
      <c r="O502" s="19"/>
      <c r="P502" s="19"/>
      <c r="Q502" s="19"/>
      <c r="R502" s="19"/>
    </row>
    <row r="503" spans="1:18" ht="12.75" x14ac:dyDescent="0.2">
      <c r="A503" s="613"/>
      <c r="B503" s="221"/>
      <c r="C503" s="221"/>
      <c r="D503" s="224"/>
      <c r="E503" s="221"/>
      <c r="F503" s="221"/>
      <c r="G503" s="255"/>
      <c r="H503" s="237"/>
      <c r="I503" s="224" t="s">
        <v>1091</v>
      </c>
      <c r="J503" s="225" t="s">
        <v>69</v>
      </c>
      <c r="K503" s="221"/>
      <c r="L503" s="221"/>
      <c r="M503" s="544"/>
      <c r="N503" s="19"/>
      <c r="O503" s="19"/>
      <c r="P503" s="19"/>
      <c r="Q503" s="19"/>
      <c r="R503" s="19"/>
    </row>
    <row r="504" spans="1:18" ht="12.75" x14ac:dyDescent="0.2">
      <c r="A504" s="613">
        <v>7</v>
      </c>
      <c r="B504" s="221">
        <v>16292</v>
      </c>
      <c r="C504" s="649" t="s">
        <v>69</v>
      </c>
      <c r="D504" s="224" t="s">
        <v>1097</v>
      </c>
      <c r="E504" s="224" t="s">
        <v>713</v>
      </c>
      <c r="F504" s="221" t="s">
        <v>28</v>
      </c>
      <c r="G504" s="255">
        <v>2</v>
      </c>
      <c r="H504" s="237" t="s">
        <v>69</v>
      </c>
      <c r="I504" s="224" t="s">
        <v>1096</v>
      </c>
      <c r="J504" s="225" t="s">
        <v>69</v>
      </c>
      <c r="K504" s="221"/>
      <c r="L504" s="221"/>
      <c r="M504" s="544"/>
      <c r="N504" s="19"/>
      <c r="O504" s="19"/>
      <c r="P504" s="19"/>
      <c r="Q504" s="19"/>
      <c r="R504" s="19"/>
    </row>
    <row r="505" spans="1:18" ht="12.75" x14ac:dyDescent="0.2">
      <c r="A505" s="613"/>
      <c r="B505" s="221"/>
      <c r="C505" s="221"/>
      <c r="D505" s="221"/>
      <c r="E505" s="221"/>
      <c r="F505" s="221"/>
      <c r="G505" s="255"/>
      <c r="H505" s="230"/>
      <c r="I505" s="224"/>
      <c r="J505" s="220"/>
      <c r="K505" s="221"/>
      <c r="L505" s="221"/>
      <c r="M505" s="544"/>
      <c r="N505" s="19"/>
      <c r="O505" s="19"/>
      <c r="P505" s="19"/>
      <c r="Q505" s="19"/>
      <c r="R505" s="19"/>
    </row>
    <row r="506" spans="1:18" ht="12.75" x14ac:dyDescent="0.2">
      <c r="A506" s="610"/>
      <c r="B506" s="530">
        <v>18</v>
      </c>
      <c r="C506" s="151" t="s">
        <v>416</v>
      </c>
      <c r="D506" s="531"/>
      <c r="E506" s="531"/>
      <c r="F506" s="530"/>
      <c r="G506" s="558">
        <f>+G508</f>
        <v>18</v>
      </c>
      <c r="H506" s="550">
        <f>+H508</f>
        <v>170146</v>
      </c>
      <c r="I506" s="526"/>
      <c r="J506" s="550">
        <f>+J508</f>
        <v>514300</v>
      </c>
      <c r="K506" s="550" t="str">
        <f>+K508</f>
        <v>LEMBAR</v>
      </c>
      <c r="L506" s="545"/>
      <c r="M506" s="189"/>
      <c r="N506" s="19"/>
      <c r="O506" s="19"/>
      <c r="P506" s="19"/>
      <c r="Q506" s="19"/>
      <c r="R506" s="19"/>
    </row>
    <row r="507" spans="1:18" ht="12.75" x14ac:dyDescent="0.2">
      <c r="A507" s="613"/>
      <c r="B507" s="221"/>
      <c r="C507" s="221"/>
      <c r="D507" s="221"/>
      <c r="E507" s="221"/>
      <c r="F507" s="221"/>
      <c r="G507" s="255"/>
      <c r="H507" s="230"/>
      <c r="I507" s="224"/>
      <c r="J507" s="220"/>
      <c r="K507" s="221"/>
      <c r="L507" s="221"/>
      <c r="M507" s="544"/>
      <c r="N507" s="19"/>
      <c r="O507" s="19"/>
      <c r="P507" s="19"/>
      <c r="Q507" s="19"/>
      <c r="R507" s="19"/>
    </row>
    <row r="508" spans="1:18" ht="12.75" x14ac:dyDescent="0.2">
      <c r="A508" s="610"/>
      <c r="B508" s="530">
        <v>18111</v>
      </c>
      <c r="C508" s="151" t="s">
        <v>1069</v>
      </c>
      <c r="D508" s="531"/>
      <c r="E508" s="531"/>
      <c r="F508" s="530"/>
      <c r="G508" s="684">
        <f>SUM(G509:G518)</f>
        <v>18</v>
      </c>
      <c r="H508" s="560">
        <f>SUM(H509:H518)</f>
        <v>170146</v>
      </c>
      <c r="I508" s="522"/>
      <c r="J508" s="560">
        <f>SUM(J509:J518)</f>
        <v>514300</v>
      </c>
      <c r="K508" s="545" t="s">
        <v>152</v>
      </c>
      <c r="L508" s="545"/>
      <c r="M508" s="184"/>
      <c r="N508" s="19"/>
      <c r="O508" s="19"/>
      <c r="P508" s="19"/>
      <c r="Q508" s="19"/>
      <c r="R508" s="19"/>
    </row>
    <row r="509" spans="1:18" ht="12.75" x14ac:dyDescent="0.2">
      <c r="A509" s="613">
        <v>1</v>
      </c>
      <c r="B509" s="221">
        <v>18111</v>
      </c>
      <c r="C509" s="236" t="s">
        <v>148</v>
      </c>
      <c r="D509" s="236" t="s">
        <v>149</v>
      </c>
      <c r="E509" s="239" t="s">
        <v>852</v>
      </c>
      <c r="F509" s="221" t="s">
        <v>28</v>
      </c>
      <c r="G509" s="273">
        <v>2</v>
      </c>
      <c r="H509" s="227">
        <v>46000</v>
      </c>
      <c r="I509" s="481" t="s">
        <v>1004</v>
      </c>
      <c r="J509" s="242">
        <v>1200</v>
      </c>
      <c r="K509" s="240" t="s">
        <v>152</v>
      </c>
      <c r="L509" s="240">
        <v>1988</v>
      </c>
      <c r="M509" s="78"/>
      <c r="N509" s="19"/>
      <c r="O509" s="19"/>
      <c r="P509" s="19"/>
      <c r="Q509" s="19"/>
      <c r="R509" s="19"/>
    </row>
    <row r="510" spans="1:18" ht="12.75" x14ac:dyDescent="0.2">
      <c r="A510" s="613">
        <v>2</v>
      </c>
      <c r="B510" s="221">
        <v>18111</v>
      </c>
      <c r="C510" s="236" t="s">
        <v>153</v>
      </c>
      <c r="D510" s="236" t="s">
        <v>154</v>
      </c>
      <c r="E510" s="239" t="s">
        <v>853</v>
      </c>
      <c r="F510" s="221" t="s">
        <v>28</v>
      </c>
      <c r="G510" s="273">
        <v>2</v>
      </c>
      <c r="H510" s="227">
        <v>16471</v>
      </c>
      <c r="I510" s="481" t="s">
        <v>1004</v>
      </c>
      <c r="J510" s="242">
        <v>1200</v>
      </c>
      <c r="K510" s="240" t="s">
        <v>152</v>
      </c>
      <c r="L510" s="240">
        <v>1991</v>
      </c>
      <c r="M510" s="78"/>
      <c r="N510" s="19"/>
      <c r="O510" s="19"/>
      <c r="P510" s="19"/>
      <c r="Q510" s="19"/>
      <c r="R510" s="19"/>
    </row>
    <row r="511" spans="1:18" ht="12.75" x14ac:dyDescent="0.2">
      <c r="A511" s="613">
        <v>3</v>
      </c>
      <c r="B511" s="221">
        <v>18111</v>
      </c>
      <c r="C511" s="236" t="s">
        <v>157</v>
      </c>
      <c r="D511" s="236" t="s">
        <v>158</v>
      </c>
      <c r="E511" s="239" t="s">
        <v>854</v>
      </c>
      <c r="F511" s="221" t="s">
        <v>28</v>
      </c>
      <c r="G511" s="273">
        <v>1</v>
      </c>
      <c r="H511" s="227">
        <v>3025</v>
      </c>
      <c r="I511" s="481" t="s">
        <v>1005</v>
      </c>
      <c r="J511" s="242">
        <v>30000</v>
      </c>
      <c r="K511" s="240" t="s">
        <v>152</v>
      </c>
      <c r="L511" s="240">
        <v>1988</v>
      </c>
      <c r="M511" s="78"/>
      <c r="N511" s="19"/>
      <c r="O511" s="19"/>
      <c r="P511" s="19"/>
      <c r="Q511" s="19"/>
      <c r="R511" s="19"/>
    </row>
    <row r="512" spans="1:18" ht="12.75" x14ac:dyDescent="0.2">
      <c r="A512" s="613">
        <v>4</v>
      </c>
      <c r="B512" s="221">
        <v>18111</v>
      </c>
      <c r="C512" s="236" t="s">
        <v>160</v>
      </c>
      <c r="D512" s="236" t="s">
        <v>161</v>
      </c>
      <c r="E512" s="239" t="s">
        <v>855</v>
      </c>
      <c r="F512" s="221" t="s">
        <v>28</v>
      </c>
      <c r="G512" s="273">
        <v>1</v>
      </c>
      <c r="H512" s="227">
        <v>3325</v>
      </c>
      <c r="I512" s="481" t="s">
        <v>1005</v>
      </c>
      <c r="J512" s="242">
        <v>3000</v>
      </c>
      <c r="K512" s="240" t="s">
        <v>152</v>
      </c>
      <c r="L512" s="240">
        <v>1988</v>
      </c>
      <c r="M512" s="78"/>
      <c r="N512" s="19"/>
      <c r="O512" s="19"/>
      <c r="P512" s="19"/>
      <c r="Q512" s="19"/>
      <c r="R512" s="19"/>
    </row>
    <row r="513" spans="1:18" ht="12.75" x14ac:dyDescent="0.2">
      <c r="A513" s="613">
        <v>5</v>
      </c>
      <c r="B513" s="221">
        <v>18111</v>
      </c>
      <c r="C513" s="236" t="s">
        <v>148</v>
      </c>
      <c r="D513" s="236" t="s">
        <v>163</v>
      </c>
      <c r="E513" s="239" t="s">
        <v>856</v>
      </c>
      <c r="F513" s="221" t="s">
        <v>28</v>
      </c>
      <c r="G513" s="273">
        <v>3</v>
      </c>
      <c r="H513" s="227">
        <v>11500</v>
      </c>
      <c r="I513" s="481" t="s">
        <v>1005</v>
      </c>
      <c r="J513" s="242">
        <v>1100</v>
      </c>
      <c r="K513" s="240" t="s">
        <v>152</v>
      </c>
      <c r="L513" s="240">
        <v>1989</v>
      </c>
      <c r="M513" s="78"/>
      <c r="N513" s="19"/>
      <c r="O513" s="19"/>
      <c r="P513" s="19"/>
      <c r="Q513" s="19"/>
      <c r="R513" s="19"/>
    </row>
    <row r="514" spans="1:18" ht="12.75" x14ac:dyDescent="0.2">
      <c r="A514" s="613">
        <v>6</v>
      </c>
      <c r="B514" s="221">
        <v>18111</v>
      </c>
      <c r="C514" s="236" t="s">
        <v>165</v>
      </c>
      <c r="D514" s="236" t="s">
        <v>166</v>
      </c>
      <c r="E514" s="239" t="s">
        <v>857</v>
      </c>
      <c r="F514" s="221" t="s">
        <v>28</v>
      </c>
      <c r="G514" s="273">
        <v>1</v>
      </c>
      <c r="H514" s="227">
        <v>3325</v>
      </c>
      <c r="I514" s="481" t="s">
        <v>1005</v>
      </c>
      <c r="J514" s="242">
        <v>3000</v>
      </c>
      <c r="K514" s="240" t="s">
        <v>152</v>
      </c>
      <c r="L514" s="240">
        <v>1989</v>
      </c>
      <c r="M514" s="78"/>
      <c r="N514" s="19"/>
      <c r="O514" s="19"/>
      <c r="P514" s="19"/>
      <c r="Q514" s="19"/>
      <c r="R514" s="19"/>
    </row>
    <row r="515" spans="1:18" ht="12.75" x14ac:dyDescent="0.2">
      <c r="A515" s="613">
        <v>7</v>
      </c>
      <c r="B515" s="221">
        <v>18111</v>
      </c>
      <c r="C515" s="236" t="s">
        <v>168</v>
      </c>
      <c r="D515" s="236" t="s">
        <v>169</v>
      </c>
      <c r="E515" s="239" t="s">
        <v>858</v>
      </c>
      <c r="F515" s="221" t="s">
        <v>28</v>
      </c>
      <c r="G515" s="273">
        <v>1</v>
      </c>
      <c r="H515" s="227">
        <v>3325</v>
      </c>
      <c r="I515" s="481" t="s">
        <v>1005</v>
      </c>
      <c r="J515" s="242">
        <v>3000</v>
      </c>
      <c r="K515" s="240" t="s">
        <v>152</v>
      </c>
      <c r="L515" s="240">
        <v>1989</v>
      </c>
      <c r="M515" s="78"/>
      <c r="N515" s="19"/>
      <c r="O515" s="19"/>
      <c r="P515" s="19"/>
      <c r="Q515" s="19"/>
      <c r="R515" s="19"/>
    </row>
    <row r="516" spans="1:18" ht="12.75" x14ac:dyDescent="0.2">
      <c r="A516" s="613">
        <v>8</v>
      </c>
      <c r="B516" s="221">
        <v>18111</v>
      </c>
      <c r="C516" s="239" t="s">
        <v>224</v>
      </c>
      <c r="D516" s="239" t="s">
        <v>200</v>
      </c>
      <c r="E516" s="239" t="s">
        <v>859</v>
      </c>
      <c r="F516" s="221" t="s">
        <v>28</v>
      </c>
      <c r="G516" s="273">
        <v>2</v>
      </c>
      <c r="H516" s="227">
        <v>61470</v>
      </c>
      <c r="I516" s="481" t="s">
        <v>202</v>
      </c>
      <c r="J516" s="242">
        <v>462000</v>
      </c>
      <c r="K516" s="240" t="s">
        <v>152</v>
      </c>
      <c r="L516" s="221">
        <v>2009</v>
      </c>
      <c r="M516" s="224" t="s">
        <v>888</v>
      </c>
      <c r="N516" s="19"/>
      <c r="O516" s="19"/>
      <c r="P516" s="19"/>
      <c r="Q516" s="19"/>
      <c r="R516" s="19"/>
    </row>
    <row r="517" spans="1:18" ht="12.75" x14ac:dyDescent="0.2">
      <c r="A517" s="613">
        <v>9</v>
      </c>
      <c r="B517" s="221">
        <v>18111</v>
      </c>
      <c r="C517" s="236" t="s">
        <v>153</v>
      </c>
      <c r="D517" s="236" t="s">
        <v>154</v>
      </c>
      <c r="E517" s="239" t="s">
        <v>860</v>
      </c>
      <c r="F517" s="221" t="s">
        <v>28</v>
      </c>
      <c r="G517" s="273">
        <v>2</v>
      </c>
      <c r="H517" s="227">
        <v>13705</v>
      </c>
      <c r="I517" s="481" t="s">
        <v>1005</v>
      </c>
      <c r="J517" s="242">
        <v>2300</v>
      </c>
      <c r="K517" s="240" t="s">
        <v>152</v>
      </c>
      <c r="L517" s="240">
        <v>1991</v>
      </c>
      <c r="M517" s="78"/>
      <c r="N517" s="19"/>
      <c r="O517" s="19"/>
      <c r="P517" s="19"/>
      <c r="Q517" s="19"/>
      <c r="R517" s="19"/>
    </row>
    <row r="518" spans="1:18" ht="12.75" x14ac:dyDescent="0.2">
      <c r="A518" s="613">
        <v>10</v>
      </c>
      <c r="B518" s="221">
        <v>18111</v>
      </c>
      <c r="C518" s="236" t="s">
        <v>331</v>
      </c>
      <c r="D518" s="236" t="s">
        <v>69</v>
      </c>
      <c r="E518" s="239" t="s">
        <v>861</v>
      </c>
      <c r="F518" s="221" t="s">
        <v>28</v>
      </c>
      <c r="G518" s="273">
        <v>3</v>
      </c>
      <c r="H518" s="227">
        <v>8000</v>
      </c>
      <c r="I518" s="481" t="s">
        <v>1005</v>
      </c>
      <c r="J518" s="227">
        <v>7500</v>
      </c>
      <c r="K518" s="240" t="s">
        <v>152</v>
      </c>
      <c r="L518" s="240">
        <v>1991</v>
      </c>
      <c r="M518" s="195"/>
      <c r="N518" s="19"/>
      <c r="O518" s="19"/>
      <c r="P518" s="19"/>
      <c r="Q518" s="19"/>
      <c r="R518" s="19"/>
    </row>
    <row r="519" spans="1:18" ht="12.75" x14ac:dyDescent="0.2">
      <c r="A519" s="610"/>
      <c r="B519" s="530"/>
      <c r="C519" s="151"/>
      <c r="D519" s="531"/>
      <c r="E519" s="531"/>
      <c r="F519" s="530"/>
      <c r="G519" s="558"/>
      <c r="H519" s="550"/>
      <c r="I519" s="526"/>
      <c r="J519" s="561"/>
      <c r="K519" s="562"/>
      <c r="L519" s="545"/>
      <c r="M519" s="189"/>
      <c r="N519" s="19"/>
      <c r="O519" s="19"/>
      <c r="P519" s="19"/>
      <c r="Q519" s="19"/>
      <c r="R519" s="19"/>
    </row>
    <row r="520" spans="1:18" ht="12.75" x14ac:dyDescent="0.2">
      <c r="A520" s="668"/>
      <c r="B520" s="530">
        <v>20</v>
      </c>
      <c r="C520" s="2129" t="s">
        <v>410</v>
      </c>
      <c r="D520" s="2129"/>
      <c r="E520" s="2129"/>
      <c r="F520" s="530"/>
      <c r="G520" s="686">
        <f>+G522+G525</f>
        <v>8</v>
      </c>
      <c r="H520" s="540">
        <f>+H522+H525</f>
        <v>100500</v>
      </c>
      <c r="I520" s="521"/>
      <c r="J520" s="550"/>
      <c r="K520" s="551"/>
      <c r="L520" s="551"/>
      <c r="M520" s="184"/>
      <c r="N520" s="19"/>
      <c r="O520" s="19"/>
      <c r="P520" s="19"/>
      <c r="Q520" s="19"/>
      <c r="R520" s="19"/>
    </row>
    <row r="521" spans="1:18" ht="12.75" x14ac:dyDescent="0.2">
      <c r="A521" s="613"/>
      <c r="B521" s="221"/>
      <c r="C521" s="221"/>
      <c r="D521" s="221"/>
      <c r="E521" s="221"/>
      <c r="F521" s="221"/>
      <c r="G521" s="255"/>
      <c r="H521" s="230"/>
      <c r="I521" s="224"/>
      <c r="J521" s="220"/>
      <c r="K521" s="221"/>
      <c r="L521" s="221"/>
      <c r="M521" s="544"/>
      <c r="N521" s="19"/>
      <c r="O521" s="19"/>
      <c r="P521" s="19"/>
      <c r="Q521" s="19"/>
      <c r="R521" s="19"/>
    </row>
    <row r="522" spans="1:18" ht="12.75" x14ac:dyDescent="0.2">
      <c r="A522" s="610"/>
      <c r="B522" s="530">
        <v>20115</v>
      </c>
      <c r="C522" s="151" t="s">
        <v>1070</v>
      </c>
      <c r="D522" s="531"/>
      <c r="E522" s="531"/>
      <c r="F522" s="530"/>
      <c r="G522" s="559">
        <f>SUM(G523)</f>
        <v>3</v>
      </c>
      <c r="H522" s="558">
        <f>SUM(H523)</f>
        <v>59000</v>
      </c>
      <c r="I522" s="522"/>
      <c r="J522" s="550">
        <v>95</v>
      </c>
      <c r="K522" s="545" t="s">
        <v>30</v>
      </c>
      <c r="L522" s="545"/>
      <c r="M522" s="184"/>
      <c r="N522" s="19"/>
      <c r="O522" s="19"/>
      <c r="P522" s="19"/>
      <c r="Q522" s="19"/>
      <c r="R522" s="19"/>
    </row>
    <row r="523" spans="1:18" ht="12.75" x14ac:dyDescent="0.2">
      <c r="A523" s="613">
        <v>1</v>
      </c>
      <c r="B523" s="221">
        <v>20115</v>
      </c>
      <c r="C523" s="195" t="s">
        <v>402</v>
      </c>
      <c r="D523" s="195" t="s">
        <v>237</v>
      </c>
      <c r="E523" s="195" t="s">
        <v>238</v>
      </c>
      <c r="F523" s="221" t="s">
        <v>28</v>
      </c>
      <c r="G523" s="255">
        <v>3</v>
      </c>
      <c r="H523" s="229">
        <v>59000</v>
      </c>
      <c r="I523" s="224" t="s">
        <v>1006</v>
      </c>
      <c r="J523" s="229">
        <v>95</v>
      </c>
      <c r="K523" s="221" t="s">
        <v>30</v>
      </c>
      <c r="L523" s="221">
        <v>2009</v>
      </c>
      <c r="M523" s="224" t="s">
        <v>888</v>
      </c>
      <c r="N523" s="19"/>
      <c r="O523" s="19"/>
      <c r="P523" s="19"/>
      <c r="Q523" s="19"/>
      <c r="R523" s="19"/>
    </row>
    <row r="524" spans="1:18" ht="12.75" x14ac:dyDescent="0.2">
      <c r="A524" s="613"/>
      <c r="B524" s="221"/>
      <c r="C524" s="221"/>
      <c r="D524" s="221"/>
      <c r="E524" s="221"/>
      <c r="F524" s="221"/>
      <c r="G524" s="255"/>
      <c r="H524" s="230"/>
      <c r="I524" s="224"/>
      <c r="J524" s="220"/>
      <c r="K524" s="221"/>
      <c r="L524" s="221"/>
      <c r="M524" s="544"/>
      <c r="N524" s="19"/>
      <c r="O524" s="19"/>
      <c r="P524" s="19"/>
      <c r="Q524" s="19"/>
      <c r="R524" s="19"/>
    </row>
    <row r="525" spans="1:18" ht="12.75" x14ac:dyDescent="0.2">
      <c r="A525" s="610"/>
      <c r="B525" s="530">
        <v>20231</v>
      </c>
      <c r="C525" s="151" t="s">
        <v>1071</v>
      </c>
      <c r="D525" s="531"/>
      <c r="E525" s="531"/>
      <c r="F525" s="530"/>
      <c r="G525" s="559">
        <f>SUM(G526)</f>
        <v>5</v>
      </c>
      <c r="H525" s="558">
        <f>SUM(H526)</f>
        <v>41500</v>
      </c>
      <c r="I525" s="522"/>
      <c r="J525" s="550">
        <v>108000</v>
      </c>
      <c r="K525" s="562" t="s">
        <v>173</v>
      </c>
      <c r="L525" s="545"/>
      <c r="M525" s="184"/>
      <c r="N525" s="19"/>
      <c r="O525" s="19"/>
      <c r="P525" s="19"/>
      <c r="Q525" s="19"/>
      <c r="R525" s="19"/>
    </row>
    <row r="526" spans="1:18" ht="12.75" x14ac:dyDescent="0.2">
      <c r="A526" s="613">
        <v>1</v>
      </c>
      <c r="B526" s="221">
        <v>20231</v>
      </c>
      <c r="C526" s="195" t="s">
        <v>180</v>
      </c>
      <c r="D526" s="239" t="s">
        <v>181</v>
      </c>
      <c r="E526" s="239" t="s">
        <v>405</v>
      </c>
      <c r="F526" s="221" t="s">
        <v>28</v>
      </c>
      <c r="G526" s="273">
        <v>5</v>
      </c>
      <c r="H526" s="227">
        <v>41500</v>
      </c>
      <c r="I526" s="481" t="s">
        <v>1007</v>
      </c>
      <c r="J526" s="227">
        <v>108000</v>
      </c>
      <c r="K526" s="280" t="s">
        <v>173</v>
      </c>
      <c r="L526" s="240">
        <v>2008</v>
      </c>
      <c r="M526" s="224" t="s">
        <v>888</v>
      </c>
      <c r="N526" s="19"/>
      <c r="O526" s="19"/>
      <c r="P526" s="19"/>
      <c r="Q526" s="19"/>
      <c r="R526" s="19"/>
    </row>
    <row r="527" spans="1:18" ht="12.75" x14ac:dyDescent="0.2">
      <c r="A527" s="610"/>
      <c r="B527" s="530"/>
      <c r="C527" s="151"/>
      <c r="D527" s="531"/>
      <c r="E527" s="531"/>
      <c r="F527" s="530"/>
      <c r="G527" s="558"/>
      <c r="H527" s="550"/>
      <c r="I527" s="526"/>
      <c r="J527" s="561"/>
      <c r="K527" s="562"/>
      <c r="L527" s="545"/>
      <c r="M527" s="189"/>
      <c r="N527" s="19"/>
      <c r="O527" s="19"/>
      <c r="P527" s="19"/>
      <c r="Q527" s="19"/>
      <c r="R527" s="19"/>
    </row>
    <row r="528" spans="1:18" ht="12.75" x14ac:dyDescent="0.2">
      <c r="A528" s="610"/>
      <c r="B528" s="530">
        <v>22</v>
      </c>
      <c r="C528" s="151" t="s">
        <v>411</v>
      </c>
      <c r="D528" s="533"/>
      <c r="E528" s="533"/>
      <c r="F528" s="530"/>
      <c r="G528" s="559"/>
      <c r="H528" s="550"/>
      <c r="I528" s="527"/>
      <c r="J528" s="549"/>
      <c r="K528" s="562"/>
      <c r="L528" s="545"/>
      <c r="M528" s="184"/>
      <c r="N528" s="19"/>
      <c r="O528" s="19"/>
      <c r="P528" s="19"/>
      <c r="Q528" s="19"/>
      <c r="R528" s="19"/>
    </row>
    <row r="529" spans="1:18" ht="12.75" x14ac:dyDescent="0.2">
      <c r="A529" s="610"/>
      <c r="B529" s="530"/>
      <c r="C529" s="151"/>
      <c r="D529" s="533"/>
      <c r="E529" s="533"/>
      <c r="F529" s="530"/>
      <c r="G529" s="559"/>
      <c r="H529" s="550"/>
      <c r="I529" s="527"/>
      <c r="J529" s="549"/>
      <c r="K529" s="562"/>
      <c r="L529" s="545"/>
      <c r="M529" s="184"/>
      <c r="N529" s="19"/>
      <c r="O529" s="19"/>
      <c r="P529" s="19"/>
      <c r="Q529" s="19"/>
      <c r="R529" s="19"/>
    </row>
    <row r="530" spans="1:18" ht="12.75" x14ac:dyDescent="0.2">
      <c r="A530" s="610"/>
      <c r="B530" s="530">
        <v>22112</v>
      </c>
      <c r="C530" s="151" t="s">
        <v>946</v>
      </c>
      <c r="D530" s="533"/>
      <c r="E530" s="533"/>
      <c r="F530" s="530"/>
      <c r="G530" s="559">
        <f>SUM(G531)</f>
        <v>6</v>
      </c>
      <c r="H530" s="558">
        <f>SUM(H531)</f>
        <v>168000</v>
      </c>
      <c r="I530" s="527"/>
      <c r="J530" s="549"/>
      <c r="K530" s="562"/>
      <c r="L530" s="545"/>
      <c r="M530" s="184"/>
      <c r="N530" s="19"/>
      <c r="O530" s="19"/>
      <c r="P530" s="19"/>
      <c r="Q530" s="19"/>
      <c r="R530" s="19"/>
    </row>
    <row r="531" spans="1:18" ht="12.75" x14ac:dyDescent="0.2">
      <c r="A531" s="609">
        <v>1</v>
      </c>
      <c r="B531" s="221">
        <v>22112</v>
      </c>
      <c r="C531" s="195" t="s">
        <v>947</v>
      </c>
      <c r="D531" s="239" t="s">
        <v>948</v>
      </c>
      <c r="E531" s="239" t="s">
        <v>950</v>
      </c>
      <c r="F531" s="221" t="s">
        <v>28</v>
      </c>
      <c r="G531" s="273">
        <v>6</v>
      </c>
      <c r="H531" s="225">
        <v>168000</v>
      </c>
      <c r="I531" s="481" t="s">
        <v>949</v>
      </c>
      <c r="J531" s="225" t="s">
        <v>69</v>
      </c>
      <c r="K531" s="280"/>
      <c r="L531" s="240"/>
      <c r="M531" s="150"/>
      <c r="N531" s="19"/>
      <c r="O531" s="19"/>
      <c r="P531" s="19"/>
      <c r="Q531" s="19"/>
      <c r="R531" s="19"/>
    </row>
    <row r="532" spans="1:18" ht="12.75" x14ac:dyDescent="0.2">
      <c r="A532" s="610"/>
      <c r="B532" s="530"/>
      <c r="C532" s="151"/>
      <c r="D532" s="533"/>
      <c r="E532" s="533"/>
      <c r="F532" s="530"/>
      <c r="G532" s="559"/>
      <c r="H532" s="550"/>
      <c r="I532" s="527"/>
      <c r="J532" s="549"/>
      <c r="K532" s="562"/>
      <c r="L532" s="545"/>
      <c r="M532" s="184"/>
      <c r="N532" s="19"/>
      <c r="O532" s="19"/>
      <c r="P532" s="19"/>
      <c r="Q532" s="19"/>
      <c r="R532" s="19"/>
    </row>
    <row r="533" spans="1:18" ht="12.75" x14ac:dyDescent="0.2">
      <c r="A533" s="610"/>
      <c r="B533" s="530">
        <v>22122</v>
      </c>
      <c r="C533" s="151" t="s">
        <v>951</v>
      </c>
      <c r="D533" s="533"/>
      <c r="E533" s="533"/>
      <c r="F533" s="530"/>
      <c r="G533" s="559">
        <f>SUM(G534:G535)</f>
        <v>24</v>
      </c>
      <c r="H533" s="558">
        <f>SUM(H534:H535)</f>
        <v>3150000</v>
      </c>
      <c r="I533" s="527"/>
      <c r="J533" s="549"/>
      <c r="K533" s="562"/>
      <c r="L533" s="545"/>
      <c r="M533" s="184"/>
      <c r="N533" s="19"/>
      <c r="O533" s="19"/>
      <c r="P533" s="19"/>
      <c r="Q533" s="19"/>
      <c r="R533" s="19"/>
    </row>
    <row r="534" spans="1:18" s="196" customFormat="1" ht="12.75" x14ac:dyDescent="0.2">
      <c r="A534" s="609">
        <v>1</v>
      </c>
      <c r="B534" s="221">
        <v>22122</v>
      </c>
      <c r="C534" s="258" t="s">
        <v>69</v>
      </c>
      <c r="D534" s="195" t="s">
        <v>952</v>
      </c>
      <c r="E534" s="239" t="s">
        <v>953</v>
      </c>
      <c r="F534" s="221" t="s">
        <v>28</v>
      </c>
      <c r="G534" s="273">
        <v>2</v>
      </c>
      <c r="H534" s="225" t="s">
        <v>69</v>
      </c>
      <c r="I534" s="481" t="s">
        <v>957</v>
      </c>
      <c r="J534" s="225" t="s">
        <v>69</v>
      </c>
      <c r="K534" s="280"/>
      <c r="L534" s="240"/>
      <c r="M534" s="221"/>
    </row>
    <row r="535" spans="1:18" s="196" customFormat="1" ht="12.75" x14ac:dyDescent="0.2">
      <c r="A535" s="613">
        <v>2</v>
      </c>
      <c r="B535" s="221">
        <v>22122</v>
      </c>
      <c r="C535" s="195" t="s">
        <v>954</v>
      </c>
      <c r="D535" s="239" t="s">
        <v>955</v>
      </c>
      <c r="E535" s="239" t="s">
        <v>959</v>
      </c>
      <c r="F535" s="273" t="s">
        <v>956</v>
      </c>
      <c r="G535" s="273">
        <v>22</v>
      </c>
      <c r="H535" s="651">
        <v>3150000</v>
      </c>
      <c r="I535" s="481" t="s">
        <v>957</v>
      </c>
      <c r="J535" s="225">
        <v>300</v>
      </c>
      <c r="K535" s="221" t="s">
        <v>30</v>
      </c>
      <c r="L535" s="240">
        <v>2010</v>
      </c>
      <c r="M535" s="221" t="s">
        <v>958</v>
      </c>
    </row>
    <row r="536" spans="1:18" s="196" customFormat="1" ht="12.75" x14ac:dyDescent="0.2">
      <c r="A536" s="613"/>
      <c r="B536" s="221"/>
      <c r="C536" s="195"/>
      <c r="D536" s="239"/>
      <c r="E536" s="239" t="s">
        <v>894</v>
      </c>
      <c r="F536" s="221"/>
      <c r="G536" s="273"/>
      <c r="H536" s="225"/>
      <c r="I536" s="481"/>
      <c r="J536" s="227"/>
      <c r="K536" s="280"/>
      <c r="L536" s="240"/>
      <c r="M536" s="224" t="s">
        <v>888</v>
      </c>
    </row>
    <row r="537" spans="1:18" ht="12.75" x14ac:dyDescent="0.2">
      <c r="A537" s="613"/>
      <c r="B537" s="221"/>
      <c r="C537" s="195"/>
      <c r="D537" s="239"/>
      <c r="E537" s="239"/>
      <c r="F537" s="221"/>
      <c r="G537" s="273"/>
      <c r="H537" s="225"/>
      <c r="I537" s="481"/>
      <c r="J537" s="227"/>
      <c r="K537" s="280"/>
      <c r="L537" s="240"/>
      <c r="M537" s="150"/>
      <c r="N537" s="19"/>
      <c r="O537" s="19"/>
      <c r="P537" s="19"/>
      <c r="Q537" s="19"/>
      <c r="R537" s="19"/>
    </row>
    <row r="538" spans="1:18" s="196" customFormat="1" ht="12.75" x14ac:dyDescent="0.2">
      <c r="A538" s="613"/>
      <c r="B538" s="661">
        <v>25</v>
      </c>
      <c r="C538" s="556" t="s">
        <v>973</v>
      </c>
      <c r="D538" s="239"/>
      <c r="E538" s="239"/>
      <c r="F538" s="221"/>
      <c r="G538" s="273"/>
      <c r="H538" s="225"/>
      <c r="I538" s="481"/>
      <c r="J538" s="227"/>
      <c r="K538" s="280"/>
      <c r="L538" s="240"/>
      <c r="M538" s="221"/>
    </row>
    <row r="539" spans="1:18" ht="12.75" x14ac:dyDescent="0.2">
      <c r="A539" s="613"/>
      <c r="B539" s="221"/>
      <c r="C539" s="195"/>
      <c r="D539" s="239"/>
      <c r="E539" s="239"/>
      <c r="F539" s="221"/>
      <c r="G539" s="273"/>
      <c r="H539" s="225"/>
      <c r="I539" s="481"/>
      <c r="J539" s="227"/>
      <c r="K539" s="280"/>
      <c r="L539" s="240"/>
      <c r="M539" s="150"/>
      <c r="N539" s="19"/>
      <c r="O539" s="19"/>
      <c r="P539" s="19"/>
      <c r="Q539" s="19"/>
      <c r="R539" s="19"/>
    </row>
    <row r="540" spans="1:18" s="543" customFormat="1" ht="12.75" x14ac:dyDescent="0.2">
      <c r="A540" s="610"/>
      <c r="B540" s="530">
        <v>25111</v>
      </c>
      <c r="C540" s="151" t="s">
        <v>974</v>
      </c>
      <c r="D540" s="533"/>
      <c r="E540" s="533"/>
      <c r="F540" s="530"/>
      <c r="G540" s="559">
        <f>SUM(G541:G552)</f>
        <v>10</v>
      </c>
      <c r="H540" s="559">
        <f>SUM(H541:H552)</f>
        <v>0</v>
      </c>
      <c r="I540" s="527"/>
      <c r="J540" s="549"/>
      <c r="K540" s="562"/>
      <c r="L540" s="545"/>
      <c r="M540" s="184"/>
    </row>
    <row r="541" spans="1:18" ht="12.75" x14ac:dyDescent="0.2">
      <c r="A541" s="609">
        <v>1</v>
      </c>
      <c r="B541" s="221">
        <v>25111</v>
      </c>
      <c r="C541" s="195" t="s">
        <v>975</v>
      </c>
      <c r="D541" s="239" t="s">
        <v>976</v>
      </c>
      <c r="E541" s="239" t="s">
        <v>979</v>
      </c>
      <c r="F541" s="221" t="s">
        <v>28</v>
      </c>
      <c r="G541" s="273"/>
      <c r="H541" s="225" t="s">
        <v>69</v>
      </c>
      <c r="I541" s="481" t="s">
        <v>977</v>
      </c>
      <c r="J541" s="225" t="s">
        <v>69</v>
      </c>
      <c r="K541" s="280"/>
      <c r="L541" s="240"/>
      <c r="M541" s="150"/>
      <c r="N541" s="19"/>
      <c r="O541" s="19"/>
      <c r="P541" s="19" t="s">
        <v>978</v>
      </c>
      <c r="Q541" s="19"/>
      <c r="R541" s="19"/>
    </row>
    <row r="542" spans="1:18" ht="12.75" x14ac:dyDescent="0.2">
      <c r="A542" s="613">
        <v>2</v>
      </c>
      <c r="B542" s="221">
        <v>25111</v>
      </c>
      <c r="C542" s="195" t="s">
        <v>980</v>
      </c>
      <c r="D542" s="239" t="s">
        <v>981</v>
      </c>
      <c r="E542" s="239" t="s">
        <v>982</v>
      </c>
      <c r="F542" s="221" t="s">
        <v>28</v>
      </c>
      <c r="G542" s="273">
        <v>2</v>
      </c>
      <c r="H542" s="225" t="s">
        <v>69</v>
      </c>
      <c r="I542" s="481" t="s">
        <v>1008</v>
      </c>
      <c r="J542" s="225" t="s">
        <v>69</v>
      </c>
      <c r="K542" s="280"/>
      <c r="L542" s="240"/>
      <c r="M542" s="150"/>
      <c r="N542" s="19"/>
      <c r="O542" s="19"/>
      <c r="P542" s="19"/>
      <c r="Q542" s="19"/>
      <c r="R542" s="19"/>
    </row>
    <row r="543" spans="1:18" ht="12.75" x14ac:dyDescent="0.2">
      <c r="A543" s="613"/>
      <c r="B543" s="221"/>
      <c r="C543" s="195"/>
      <c r="D543" s="239"/>
      <c r="E543" s="239"/>
      <c r="F543" s="221"/>
      <c r="G543" s="273"/>
      <c r="H543" s="225"/>
      <c r="I543" s="481" t="s">
        <v>1009</v>
      </c>
      <c r="J543" s="225" t="s">
        <v>69</v>
      </c>
      <c r="K543" s="280"/>
      <c r="L543" s="240"/>
      <c r="M543" s="150"/>
      <c r="N543" s="19"/>
      <c r="O543" s="19"/>
      <c r="P543" s="19"/>
      <c r="Q543" s="19"/>
      <c r="R543" s="19"/>
    </row>
    <row r="544" spans="1:18" ht="12.75" x14ac:dyDescent="0.2">
      <c r="A544" s="613"/>
      <c r="B544" s="221"/>
      <c r="C544" s="195"/>
      <c r="D544" s="239"/>
      <c r="E544" s="239"/>
      <c r="F544" s="221"/>
      <c r="G544" s="273"/>
      <c r="H544" s="225"/>
      <c r="I544" s="481" t="s">
        <v>1010</v>
      </c>
      <c r="J544" s="225" t="s">
        <v>69</v>
      </c>
      <c r="K544" s="280"/>
      <c r="L544" s="240"/>
      <c r="M544" s="150"/>
      <c r="N544" s="19"/>
      <c r="O544" s="19"/>
      <c r="P544" s="19"/>
      <c r="Q544" s="19"/>
      <c r="R544" s="19"/>
    </row>
    <row r="545" spans="1:18" ht="12.75" x14ac:dyDescent="0.2">
      <c r="A545" s="613">
        <v>3</v>
      </c>
      <c r="B545" s="221">
        <v>25111</v>
      </c>
      <c r="C545" s="258" t="s">
        <v>69</v>
      </c>
      <c r="D545" s="239" t="s">
        <v>983</v>
      </c>
      <c r="E545" s="239" t="s">
        <v>987</v>
      </c>
      <c r="F545" s="221" t="s">
        <v>28</v>
      </c>
      <c r="G545" s="273">
        <v>4</v>
      </c>
      <c r="H545" s="225" t="s">
        <v>69</v>
      </c>
      <c r="I545" s="481" t="s">
        <v>1008</v>
      </c>
      <c r="J545" s="225" t="s">
        <v>69</v>
      </c>
      <c r="K545" s="280"/>
      <c r="L545" s="240"/>
      <c r="M545" s="150"/>
      <c r="N545" s="19"/>
      <c r="O545" s="19"/>
      <c r="P545" s="19"/>
      <c r="Q545" s="19"/>
      <c r="R545" s="19"/>
    </row>
    <row r="546" spans="1:18" ht="12.75" x14ac:dyDescent="0.2">
      <c r="A546" s="613"/>
      <c r="B546" s="221"/>
      <c r="C546" s="195"/>
      <c r="D546" s="239"/>
      <c r="E546" s="239"/>
      <c r="F546" s="221"/>
      <c r="G546" s="273"/>
      <c r="H546" s="225"/>
      <c r="I546" s="481" t="s">
        <v>1011</v>
      </c>
      <c r="J546" s="225" t="s">
        <v>69</v>
      </c>
      <c r="K546" s="280"/>
      <c r="L546" s="240"/>
      <c r="M546" s="150"/>
      <c r="N546" s="19"/>
      <c r="O546" s="19"/>
      <c r="P546" s="19"/>
      <c r="Q546" s="19"/>
      <c r="R546" s="19"/>
    </row>
    <row r="547" spans="1:18" ht="12.75" x14ac:dyDescent="0.2">
      <c r="A547" s="613"/>
      <c r="B547" s="221"/>
      <c r="C547" s="195"/>
      <c r="D547" s="239"/>
      <c r="E547" s="239"/>
      <c r="F547" s="221"/>
      <c r="G547" s="273"/>
      <c r="H547" s="225"/>
      <c r="I547" s="481" t="s">
        <v>1012</v>
      </c>
      <c r="J547" s="225" t="s">
        <v>69</v>
      </c>
      <c r="K547" s="280"/>
      <c r="L547" s="240"/>
      <c r="M547" s="150"/>
      <c r="N547" s="19"/>
      <c r="O547" s="19"/>
      <c r="P547" s="19"/>
      <c r="Q547" s="19"/>
      <c r="R547" s="19"/>
    </row>
    <row r="548" spans="1:18" ht="12.75" x14ac:dyDescent="0.2">
      <c r="A548" s="613">
        <v>4</v>
      </c>
      <c r="B548" s="221">
        <v>25111</v>
      </c>
      <c r="C548" s="195" t="s">
        <v>984</v>
      </c>
      <c r="D548" s="239" t="s">
        <v>985</v>
      </c>
      <c r="E548" s="239" t="s">
        <v>982</v>
      </c>
      <c r="F548" s="221" t="s">
        <v>986</v>
      </c>
      <c r="G548" s="273">
        <v>2</v>
      </c>
      <c r="H548" s="225" t="s">
        <v>69</v>
      </c>
      <c r="I548" s="481" t="s">
        <v>1013</v>
      </c>
      <c r="J548" s="225" t="s">
        <v>69</v>
      </c>
      <c r="K548" s="280"/>
      <c r="L548" s="240"/>
      <c r="M548" s="150"/>
      <c r="N548" s="19"/>
      <c r="O548" s="19"/>
      <c r="P548" s="19"/>
      <c r="Q548" s="19"/>
      <c r="R548" s="19"/>
    </row>
    <row r="549" spans="1:18" ht="12.75" x14ac:dyDescent="0.2">
      <c r="A549" s="613"/>
      <c r="B549" s="221"/>
      <c r="C549" s="195"/>
      <c r="D549" s="239"/>
      <c r="E549" s="239"/>
      <c r="F549" s="221"/>
      <c r="G549" s="273"/>
      <c r="H549" s="225"/>
      <c r="I549" s="481" t="s">
        <v>1011</v>
      </c>
      <c r="J549" s="225" t="s">
        <v>69</v>
      </c>
      <c r="K549" s="280"/>
      <c r="L549" s="240"/>
      <c r="M549" s="150"/>
      <c r="N549" s="19"/>
      <c r="O549" s="19"/>
      <c r="P549" s="19"/>
      <c r="Q549" s="19"/>
      <c r="R549" s="19"/>
    </row>
    <row r="550" spans="1:18" ht="12.75" x14ac:dyDescent="0.2">
      <c r="A550" s="613"/>
      <c r="B550" s="221"/>
      <c r="C550" s="195"/>
      <c r="D550" s="239"/>
      <c r="E550" s="239"/>
      <c r="F550" s="221"/>
      <c r="G550" s="273"/>
      <c r="H550" s="225"/>
      <c r="I550" s="481" t="s">
        <v>1014</v>
      </c>
      <c r="J550" s="225" t="s">
        <v>69</v>
      </c>
      <c r="K550" s="280"/>
      <c r="L550" s="240"/>
      <c r="M550" s="150"/>
      <c r="N550" s="19"/>
      <c r="O550" s="19"/>
      <c r="P550" s="19"/>
      <c r="Q550" s="19"/>
      <c r="R550" s="19"/>
    </row>
    <row r="551" spans="1:18" ht="12.75" x14ac:dyDescent="0.2">
      <c r="A551" s="613">
        <v>5</v>
      </c>
      <c r="B551" s="221">
        <v>25111</v>
      </c>
      <c r="C551" s="258" t="s">
        <v>69</v>
      </c>
      <c r="D551" s="239" t="s">
        <v>988</v>
      </c>
      <c r="E551" s="239" t="s">
        <v>990</v>
      </c>
      <c r="F551" s="221" t="s">
        <v>28</v>
      </c>
      <c r="G551" s="273">
        <v>2</v>
      </c>
      <c r="H551" s="225" t="s">
        <v>69</v>
      </c>
      <c r="I551" s="481" t="s">
        <v>989</v>
      </c>
      <c r="J551" s="225" t="s">
        <v>69</v>
      </c>
      <c r="K551" s="280"/>
      <c r="L551" s="240"/>
      <c r="M551" s="150"/>
      <c r="N551" s="19"/>
      <c r="O551" s="19"/>
      <c r="P551" s="19"/>
      <c r="Q551" s="19"/>
      <c r="R551" s="19"/>
    </row>
    <row r="552" spans="1:18" ht="12.75" x14ac:dyDescent="0.2">
      <c r="A552" s="613"/>
      <c r="B552" s="221"/>
      <c r="C552" s="195"/>
      <c r="D552" s="239"/>
      <c r="E552" s="239"/>
      <c r="F552" s="221"/>
      <c r="G552" s="273"/>
      <c r="H552" s="225"/>
      <c r="I552" s="481"/>
      <c r="J552" s="227"/>
      <c r="K552" s="280"/>
      <c r="L552" s="240"/>
      <c r="M552" s="150"/>
      <c r="N552" s="19"/>
      <c r="O552" s="19"/>
      <c r="P552" s="19"/>
      <c r="Q552" s="19"/>
      <c r="R552" s="19"/>
    </row>
    <row r="553" spans="1:18" ht="12.75" x14ac:dyDescent="0.2">
      <c r="A553" s="610">
        <v>1</v>
      </c>
      <c r="B553" s="530">
        <v>22292</v>
      </c>
      <c r="C553" s="151" t="s">
        <v>1072</v>
      </c>
      <c r="D553" s="531"/>
      <c r="E553" s="531"/>
      <c r="F553" s="530"/>
      <c r="G553" s="559">
        <f>SUM(G554)</f>
        <v>4</v>
      </c>
      <c r="H553" s="559">
        <f>SUM(H554)</f>
        <v>0</v>
      </c>
      <c r="I553" s="522"/>
      <c r="J553" s="550"/>
      <c r="K553" s="545"/>
      <c r="L553" s="545"/>
      <c r="M553" s="184"/>
      <c r="N553" s="19"/>
      <c r="O553" s="19"/>
      <c r="P553" s="19"/>
      <c r="Q553" s="19"/>
      <c r="R553" s="19"/>
    </row>
    <row r="554" spans="1:18" ht="12.75" x14ac:dyDescent="0.2">
      <c r="A554" s="613">
        <v>1</v>
      </c>
      <c r="B554" s="221">
        <v>22292</v>
      </c>
      <c r="C554" s="195" t="s">
        <v>284</v>
      </c>
      <c r="D554" s="195" t="s">
        <v>241</v>
      </c>
      <c r="E554" s="195" t="s">
        <v>403</v>
      </c>
      <c r="F554" s="221" t="s">
        <v>28</v>
      </c>
      <c r="G554" s="255">
        <v>4</v>
      </c>
      <c r="H554" s="225" t="s">
        <v>69</v>
      </c>
      <c r="I554" s="224" t="s">
        <v>242</v>
      </c>
      <c r="J554" s="225" t="s">
        <v>69</v>
      </c>
      <c r="K554" s="281" t="s">
        <v>69</v>
      </c>
      <c r="L554" s="281" t="s">
        <v>69</v>
      </c>
      <c r="M554" s="150"/>
      <c r="N554" s="19"/>
      <c r="O554" s="19"/>
      <c r="P554" s="19"/>
      <c r="Q554" s="19"/>
      <c r="R554" s="19"/>
    </row>
    <row r="555" spans="1:18" ht="12.75" x14ac:dyDescent="0.2">
      <c r="A555" s="613"/>
      <c r="B555" s="221"/>
      <c r="C555" s="195"/>
      <c r="D555" s="195"/>
      <c r="E555" s="195"/>
      <c r="F555" s="221"/>
      <c r="G555" s="255"/>
      <c r="H555" s="225"/>
      <c r="I555" s="224"/>
      <c r="J555" s="225"/>
      <c r="K555" s="281"/>
      <c r="L555" s="281"/>
      <c r="M555" s="150"/>
      <c r="N555" s="19"/>
      <c r="O555" s="19"/>
      <c r="P555" s="19"/>
      <c r="Q555" s="19"/>
      <c r="R555" s="19"/>
    </row>
    <row r="556" spans="1:18" ht="12.75" x14ac:dyDescent="0.2">
      <c r="A556" s="616"/>
      <c r="B556" s="563">
        <v>31</v>
      </c>
      <c r="C556" s="564" t="s">
        <v>412</v>
      </c>
      <c r="D556" s="534"/>
      <c r="E556" s="534"/>
      <c r="F556" s="563"/>
      <c r="G556" s="687">
        <f>+G558</f>
        <v>65</v>
      </c>
      <c r="H556" s="565">
        <f>+H558</f>
        <v>272178</v>
      </c>
      <c r="I556" s="528"/>
      <c r="J556" s="565">
        <f>+J558</f>
        <v>28920</v>
      </c>
      <c r="K556" s="566" t="str">
        <f>+K560</f>
        <v>BUAH</v>
      </c>
      <c r="L556" s="567"/>
      <c r="M556" s="568"/>
      <c r="N556" s="19"/>
      <c r="O556" s="19"/>
      <c r="P556" s="19"/>
      <c r="Q556" s="19"/>
      <c r="R556" s="19"/>
    </row>
    <row r="557" spans="1:18" ht="12.75" x14ac:dyDescent="0.2">
      <c r="A557" s="613"/>
      <c r="B557" s="221"/>
      <c r="C557" s="221"/>
      <c r="D557" s="221"/>
      <c r="E557" s="221"/>
      <c r="F557" s="221"/>
      <c r="G557" s="255"/>
      <c r="H557" s="230"/>
      <c r="I557" s="224"/>
      <c r="J557" s="220"/>
      <c r="K557" s="221"/>
      <c r="L557" s="221"/>
      <c r="M557" s="544"/>
      <c r="N557" s="19"/>
      <c r="O557" s="19"/>
      <c r="P557" s="19"/>
      <c r="Q557" s="19"/>
      <c r="R557" s="19"/>
    </row>
    <row r="558" spans="1:18" ht="12.75" x14ac:dyDescent="0.2">
      <c r="A558" s="610"/>
      <c r="B558" s="530">
        <v>31001</v>
      </c>
      <c r="C558" s="151" t="s">
        <v>1073</v>
      </c>
      <c r="D558" s="531"/>
      <c r="E558" s="531"/>
      <c r="F558" s="530"/>
      <c r="G558" s="559">
        <f>SUM(G559:G587)</f>
        <v>65</v>
      </c>
      <c r="H558" s="558">
        <f>SUM(H559:H587)</f>
        <v>272178</v>
      </c>
      <c r="I558" s="522"/>
      <c r="J558" s="550">
        <f>SUM(J559:J586)</f>
        <v>28920</v>
      </c>
      <c r="K558" s="545" t="s">
        <v>68</v>
      </c>
      <c r="L558" s="545"/>
      <c r="M558" s="184"/>
      <c r="N558" s="19"/>
      <c r="O558" s="19"/>
      <c r="P558" s="19"/>
      <c r="Q558" s="19"/>
      <c r="R558" s="19"/>
    </row>
    <row r="559" spans="1:18" ht="12.75" x14ac:dyDescent="0.2">
      <c r="A559" s="613">
        <v>1</v>
      </c>
      <c r="B559" s="221">
        <v>31001</v>
      </c>
      <c r="C559" s="258" t="s">
        <v>69</v>
      </c>
      <c r="D559" s="236" t="s">
        <v>65</v>
      </c>
      <c r="E559" s="239" t="s">
        <v>862</v>
      </c>
      <c r="F559" s="221" t="s">
        <v>28</v>
      </c>
      <c r="G559" s="273">
        <v>4</v>
      </c>
      <c r="H559" s="227">
        <v>9750</v>
      </c>
      <c r="I559" s="481" t="s">
        <v>1017</v>
      </c>
      <c r="J559" s="227">
        <v>7500</v>
      </c>
      <c r="K559" s="240" t="s">
        <v>68</v>
      </c>
      <c r="L559" s="240" t="s">
        <v>31</v>
      </c>
      <c r="M559" s="150"/>
      <c r="N559" s="19"/>
      <c r="O559" s="19"/>
      <c r="P559" s="19"/>
      <c r="Q559" s="19"/>
      <c r="R559" s="19"/>
    </row>
    <row r="560" spans="1:18" ht="12.75" x14ac:dyDescent="0.2">
      <c r="A560" s="613">
        <v>2</v>
      </c>
      <c r="B560" s="221">
        <v>31001</v>
      </c>
      <c r="C560" s="277" t="s">
        <v>119</v>
      </c>
      <c r="D560" s="236" t="s">
        <v>120</v>
      </c>
      <c r="E560" s="239" t="s">
        <v>863</v>
      </c>
      <c r="F560" s="221" t="s">
        <v>28</v>
      </c>
      <c r="G560" s="273">
        <v>4</v>
      </c>
      <c r="H560" s="227">
        <v>6500</v>
      </c>
      <c r="I560" s="481" t="s">
        <v>1017</v>
      </c>
      <c r="J560" s="242">
        <v>280</v>
      </c>
      <c r="K560" s="240" t="s">
        <v>68</v>
      </c>
      <c r="L560" s="240" t="s">
        <v>31</v>
      </c>
      <c r="M560" s="78"/>
      <c r="N560" s="19"/>
      <c r="O560" s="19"/>
      <c r="P560" s="19"/>
      <c r="Q560" s="19"/>
      <c r="R560" s="19"/>
    </row>
    <row r="561" spans="1:18" ht="12.75" x14ac:dyDescent="0.2">
      <c r="A561" s="613">
        <v>3</v>
      </c>
      <c r="B561" s="221">
        <v>31001</v>
      </c>
      <c r="C561" s="239" t="s">
        <v>122</v>
      </c>
      <c r="D561" s="236" t="s">
        <v>123</v>
      </c>
      <c r="E561" s="239" t="s">
        <v>864</v>
      </c>
      <c r="F561" s="221" t="s">
        <v>28</v>
      </c>
      <c r="G561" s="273">
        <v>4</v>
      </c>
      <c r="H561" s="227">
        <v>8893</v>
      </c>
      <c r="I561" s="481" t="s">
        <v>1017</v>
      </c>
      <c r="J561" s="242">
        <v>240</v>
      </c>
      <c r="K561" s="240" t="s">
        <v>68</v>
      </c>
      <c r="L561" s="240" t="s">
        <v>31</v>
      </c>
      <c r="M561" s="78"/>
      <c r="N561" s="19"/>
      <c r="O561" s="19"/>
      <c r="P561" s="19"/>
      <c r="Q561" s="19"/>
      <c r="R561" s="19"/>
    </row>
    <row r="562" spans="1:18" ht="12.75" x14ac:dyDescent="0.2">
      <c r="A562" s="613">
        <v>4</v>
      </c>
      <c r="B562" s="221">
        <v>31001</v>
      </c>
      <c r="C562" s="195" t="s">
        <v>125</v>
      </c>
      <c r="D562" s="236" t="s">
        <v>126</v>
      </c>
      <c r="E562" s="239" t="s">
        <v>865</v>
      </c>
      <c r="F562" s="221" t="s">
        <v>28</v>
      </c>
      <c r="G562" s="273">
        <v>5</v>
      </c>
      <c r="H562" s="227">
        <v>2350</v>
      </c>
      <c r="I562" s="481" t="s">
        <v>1017</v>
      </c>
      <c r="J562" s="242">
        <v>1000</v>
      </c>
      <c r="K562" s="240" t="s">
        <v>128</v>
      </c>
      <c r="L562" s="240" t="s">
        <v>85</v>
      </c>
      <c r="M562" s="78"/>
      <c r="N562" s="19"/>
      <c r="O562" s="19"/>
      <c r="P562" s="19"/>
      <c r="Q562" s="19"/>
      <c r="R562" s="19"/>
    </row>
    <row r="563" spans="1:18" ht="12.75" x14ac:dyDescent="0.2">
      <c r="A563" s="613">
        <v>5</v>
      </c>
      <c r="B563" s="221">
        <v>31001</v>
      </c>
      <c r="C563" s="236" t="s">
        <v>130</v>
      </c>
      <c r="D563" s="236" t="s">
        <v>69</v>
      </c>
      <c r="E563" s="239" t="s">
        <v>866</v>
      </c>
      <c r="F563" s="221" t="s">
        <v>28</v>
      </c>
      <c r="G563" s="273">
        <v>10</v>
      </c>
      <c r="H563" s="227">
        <v>22435</v>
      </c>
      <c r="I563" s="481" t="s">
        <v>1019</v>
      </c>
      <c r="J563" s="242">
        <v>650</v>
      </c>
      <c r="K563" s="240" t="s">
        <v>68</v>
      </c>
      <c r="L563" s="240" t="s">
        <v>59</v>
      </c>
      <c r="M563" s="78"/>
      <c r="N563" s="19"/>
      <c r="O563" s="19"/>
      <c r="P563" s="19"/>
      <c r="Q563" s="19"/>
      <c r="R563" s="19"/>
    </row>
    <row r="564" spans="1:18" ht="12.75" x14ac:dyDescent="0.2">
      <c r="A564" s="613">
        <v>6</v>
      </c>
      <c r="B564" s="221">
        <v>31001</v>
      </c>
      <c r="C564" s="195" t="s">
        <v>131</v>
      </c>
      <c r="D564" s="236" t="s">
        <v>132</v>
      </c>
      <c r="E564" s="239" t="s">
        <v>867</v>
      </c>
      <c r="F564" s="221" t="s">
        <v>28</v>
      </c>
      <c r="G564" s="273">
        <v>3</v>
      </c>
      <c r="H564" s="227">
        <v>2250</v>
      </c>
      <c r="I564" s="481" t="s">
        <v>1019</v>
      </c>
      <c r="J564" s="242">
        <v>150</v>
      </c>
      <c r="K564" s="240" t="s">
        <v>70</v>
      </c>
      <c r="L564" s="240" t="s">
        <v>50</v>
      </c>
      <c r="M564" s="78"/>
      <c r="N564" s="19"/>
      <c r="O564" s="19"/>
      <c r="P564" s="19"/>
      <c r="Q564" s="19"/>
      <c r="R564" s="19"/>
    </row>
    <row r="565" spans="1:18" ht="12.75" x14ac:dyDescent="0.2">
      <c r="A565" s="609">
        <v>7</v>
      </c>
      <c r="B565" s="221">
        <v>31001</v>
      </c>
      <c r="C565" s="258" t="s">
        <v>69</v>
      </c>
      <c r="D565" s="195" t="s">
        <v>845</v>
      </c>
      <c r="E565" s="236" t="s">
        <v>868</v>
      </c>
      <c r="F565" s="221" t="s">
        <v>28</v>
      </c>
      <c r="G565" s="273">
        <v>3</v>
      </c>
      <c r="H565" s="225">
        <v>5000</v>
      </c>
      <c r="I565" s="481" t="s">
        <v>1017</v>
      </c>
      <c r="J565" s="242">
        <v>3000</v>
      </c>
      <c r="K565" s="280" t="s">
        <v>68</v>
      </c>
      <c r="L565" s="240"/>
      <c r="M565" s="78"/>
      <c r="N565" s="19"/>
      <c r="O565" s="19"/>
      <c r="P565" s="19"/>
      <c r="Q565" s="19"/>
      <c r="R565" s="19"/>
    </row>
    <row r="566" spans="1:18" ht="12.75" x14ac:dyDescent="0.2">
      <c r="A566" s="613">
        <v>8</v>
      </c>
      <c r="B566" s="221">
        <v>31001</v>
      </c>
      <c r="C566" s="258" t="s">
        <v>69</v>
      </c>
      <c r="D566" s="490" t="s">
        <v>870</v>
      </c>
      <c r="E566" s="617" t="s">
        <v>869</v>
      </c>
      <c r="F566" s="221" t="s">
        <v>28</v>
      </c>
      <c r="G566" s="618">
        <v>4</v>
      </c>
      <c r="H566" s="225">
        <v>8000</v>
      </c>
      <c r="I566" s="481" t="s">
        <v>1017</v>
      </c>
      <c r="J566" s="242">
        <v>3600</v>
      </c>
      <c r="K566" s="280" t="s">
        <v>68</v>
      </c>
      <c r="L566" s="240"/>
      <c r="M566" s="78"/>
      <c r="N566" s="19"/>
      <c r="O566" s="19"/>
      <c r="P566" s="19"/>
      <c r="Q566" s="19"/>
      <c r="R566" s="19"/>
    </row>
    <row r="567" spans="1:18" ht="12.75" x14ac:dyDescent="0.2">
      <c r="A567" s="613">
        <v>9</v>
      </c>
      <c r="B567" s="221">
        <v>31001</v>
      </c>
      <c r="C567" s="490" t="s">
        <v>872</v>
      </c>
      <c r="D567" s="490" t="s">
        <v>871</v>
      </c>
      <c r="E567" s="620" t="s">
        <v>873</v>
      </c>
      <c r="F567" s="221" t="s">
        <v>28</v>
      </c>
      <c r="G567" s="619">
        <v>5</v>
      </c>
      <c r="H567" s="225">
        <v>6000</v>
      </c>
      <c r="I567" s="481" t="s">
        <v>1020</v>
      </c>
      <c r="J567" s="242">
        <v>1100</v>
      </c>
      <c r="K567" s="280" t="s">
        <v>68</v>
      </c>
      <c r="L567" s="240">
        <v>2005</v>
      </c>
      <c r="M567" s="624" t="s">
        <v>874</v>
      </c>
      <c r="N567" s="19"/>
      <c r="O567" s="19"/>
      <c r="P567" s="19"/>
      <c r="Q567" s="19"/>
      <c r="R567" s="19"/>
    </row>
    <row r="568" spans="1:18" ht="12.75" x14ac:dyDescent="0.2">
      <c r="A568" s="613">
        <v>10</v>
      </c>
      <c r="B568" s="221"/>
      <c r="C568" s="490"/>
      <c r="D568" s="614"/>
      <c r="E568" s="614"/>
      <c r="F568" s="613"/>
      <c r="G568" s="618"/>
      <c r="H568" s="225"/>
      <c r="I568" s="481" t="s">
        <v>1021</v>
      </c>
      <c r="J568" s="242">
        <v>1000</v>
      </c>
      <c r="K568" s="280" t="s">
        <v>68</v>
      </c>
      <c r="L568" s="240"/>
      <c r="M568" s="624"/>
      <c r="N568" s="19"/>
      <c r="O568" s="19"/>
      <c r="P568" s="19"/>
      <c r="Q568" s="19"/>
      <c r="R568" s="19"/>
    </row>
    <row r="569" spans="1:18" s="196" customFormat="1" ht="12.75" x14ac:dyDescent="0.2">
      <c r="A569" s="613">
        <v>11</v>
      </c>
      <c r="B569" s="221">
        <v>31001</v>
      </c>
      <c r="C569" s="490" t="s">
        <v>877</v>
      </c>
      <c r="D569" s="490" t="s">
        <v>875</v>
      </c>
      <c r="E569" s="620" t="s">
        <v>878</v>
      </c>
      <c r="F569" s="221" t="s">
        <v>28</v>
      </c>
      <c r="G569" s="618">
        <v>3</v>
      </c>
      <c r="H569" s="225">
        <v>60000</v>
      </c>
      <c r="I569" s="481" t="s">
        <v>1020</v>
      </c>
      <c r="J569" s="242">
        <v>900</v>
      </c>
      <c r="K569" s="280" t="s">
        <v>68</v>
      </c>
      <c r="L569" s="621">
        <v>2003</v>
      </c>
      <c r="M569" s="622" t="s">
        <v>874</v>
      </c>
    </row>
    <row r="570" spans="1:18" s="196" customFormat="1" ht="12.75" x14ac:dyDescent="0.2">
      <c r="A570" s="613"/>
      <c r="B570" s="221"/>
      <c r="C570" s="490"/>
      <c r="D570" s="614"/>
      <c r="E570" s="614"/>
      <c r="F570" s="613"/>
      <c r="G570" s="618"/>
      <c r="H570" s="225"/>
      <c r="I570" s="481" t="s">
        <v>1022</v>
      </c>
      <c r="J570" s="242">
        <v>900</v>
      </c>
      <c r="K570" s="280" t="s">
        <v>68</v>
      </c>
      <c r="M570" s="195"/>
    </row>
    <row r="571" spans="1:18" s="196" customFormat="1" ht="12.75" x14ac:dyDescent="0.2">
      <c r="A571" s="613"/>
      <c r="B571" s="221"/>
      <c r="C571" s="490"/>
      <c r="D571" s="614"/>
      <c r="E571" s="614"/>
      <c r="F571" s="613"/>
      <c r="G571" s="618"/>
      <c r="H571" s="225"/>
      <c r="I571" s="481" t="s">
        <v>1023</v>
      </c>
      <c r="J571" s="242">
        <v>900</v>
      </c>
      <c r="K571" s="280" t="s">
        <v>68</v>
      </c>
      <c r="L571" s="240"/>
      <c r="M571" s="195"/>
    </row>
    <row r="572" spans="1:18" s="196" customFormat="1" ht="12.75" x14ac:dyDescent="0.2">
      <c r="A572" s="613"/>
      <c r="B572" s="221"/>
      <c r="C572" s="490"/>
      <c r="D572" s="614"/>
      <c r="E572" s="614"/>
      <c r="F572" s="613"/>
      <c r="G572" s="618"/>
      <c r="H572" s="225"/>
      <c r="I572" s="481" t="s">
        <v>1024</v>
      </c>
      <c r="J572" s="242">
        <v>900</v>
      </c>
      <c r="K572" s="280" t="s">
        <v>68</v>
      </c>
      <c r="L572" s="240"/>
      <c r="M572" s="195"/>
    </row>
    <row r="573" spans="1:18" ht="12.75" x14ac:dyDescent="0.2">
      <c r="A573" s="613">
        <v>12</v>
      </c>
      <c r="B573" s="221">
        <v>31001</v>
      </c>
      <c r="C573" s="258" t="s">
        <v>69</v>
      </c>
      <c r="D573" s="490" t="s">
        <v>879</v>
      </c>
      <c r="E573" s="620" t="s">
        <v>880</v>
      </c>
      <c r="F573" s="221" t="s">
        <v>28</v>
      </c>
      <c r="G573" s="618">
        <v>2</v>
      </c>
      <c r="H573" s="225">
        <v>16000</v>
      </c>
      <c r="I573" s="481" t="s">
        <v>1017</v>
      </c>
      <c r="J573" s="242">
        <v>1000</v>
      </c>
      <c r="K573" s="280" t="s">
        <v>68</v>
      </c>
      <c r="L573" s="240"/>
      <c r="M573" s="78"/>
      <c r="N573" s="19"/>
      <c r="O573" s="19"/>
      <c r="P573" s="19"/>
      <c r="Q573" s="19"/>
      <c r="R573" s="19"/>
    </row>
    <row r="574" spans="1:18" ht="12.75" x14ac:dyDescent="0.2">
      <c r="A574" s="613">
        <v>13</v>
      </c>
      <c r="B574" s="221">
        <v>31001</v>
      </c>
      <c r="C574" s="490" t="s">
        <v>882</v>
      </c>
      <c r="D574" s="620" t="s">
        <v>881</v>
      </c>
      <c r="E574" s="620" t="s">
        <v>887</v>
      </c>
      <c r="F574" s="221" t="s">
        <v>28</v>
      </c>
      <c r="G574" s="618">
        <v>3</v>
      </c>
      <c r="H574" s="225">
        <v>30000</v>
      </c>
      <c r="I574" s="481" t="s">
        <v>1020</v>
      </c>
      <c r="J574" s="242">
        <v>700</v>
      </c>
      <c r="K574" s="280" t="s">
        <v>68</v>
      </c>
      <c r="L574" s="240"/>
      <c r="M574" s="78"/>
      <c r="N574" s="19"/>
      <c r="O574" s="19"/>
      <c r="P574" s="19"/>
      <c r="Q574" s="19"/>
      <c r="R574" s="19"/>
    </row>
    <row r="575" spans="1:18" ht="12.75" x14ac:dyDescent="0.2">
      <c r="A575" s="613"/>
      <c r="B575" s="613"/>
      <c r="C575" s="490"/>
      <c r="D575" s="614"/>
      <c r="E575" s="614"/>
      <c r="F575" s="613"/>
      <c r="G575" s="618"/>
      <c r="H575" s="225"/>
      <c r="I575" s="481" t="s">
        <v>1025</v>
      </c>
      <c r="J575" s="242">
        <v>700</v>
      </c>
      <c r="K575" s="280" t="s">
        <v>68</v>
      </c>
      <c r="L575" s="240"/>
      <c r="M575" s="78"/>
      <c r="N575" s="19"/>
      <c r="O575" s="19"/>
      <c r="P575" s="19"/>
      <c r="Q575" s="19"/>
      <c r="R575" s="19"/>
    </row>
    <row r="576" spans="1:18" ht="12.75" x14ac:dyDescent="0.2">
      <c r="A576" s="613"/>
      <c r="B576" s="613"/>
      <c r="C576" s="490"/>
      <c r="D576" s="614"/>
      <c r="E576" s="614"/>
      <c r="F576" s="613"/>
      <c r="G576" s="618"/>
      <c r="H576" s="225"/>
      <c r="I576" s="481" t="s">
        <v>1026</v>
      </c>
      <c r="J576" s="242">
        <v>700</v>
      </c>
      <c r="K576" s="280" t="s">
        <v>68</v>
      </c>
      <c r="L576" s="240"/>
      <c r="M576" s="78"/>
      <c r="N576" s="19"/>
      <c r="O576" s="19"/>
      <c r="P576" s="19"/>
      <c r="Q576" s="19"/>
      <c r="R576" s="19"/>
    </row>
    <row r="577" spans="1:18" ht="12.75" x14ac:dyDescent="0.2">
      <c r="A577" s="613"/>
      <c r="B577" s="613"/>
      <c r="C577" s="490"/>
      <c r="D577" s="614"/>
      <c r="E577" s="614"/>
      <c r="F577" s="613"/>
      <c r="G577" s="618"/>
      <c r="H577" s="225"/>
      <c r="I577" s="481" t="s">
        <v>1027</v>
      </c>
      <c r="J577" s="242">
        <v>700</v>
      </c>
      <c r="K577" s="280" t="s">
        <v>68</v>
      </c>
      <c r="L577" s="240"/>
      <c r="M577" s="78"/>
      <c r="N577" s="19"/>
      <c r="O577" s="19"/>
      <c r="P577" s="19"/>
      <c r="Q577" s="19"/>
      <c r="R577" s="19"/>
    </row>
    <row r="578" spans="1:18" s="196" customFormat="1" ht="12.75" x14ac:dyDescent="0.2">
      <c r="A578" s="613">
        <v>14</v>
      </c>
      <c r="B578" s="221">
        <v>31001</v>
      </c>
      <c r="C578" s="258" t="s">
        <v>69</v>
      </c>
      <c r="D578" s="620" t="s">
        <v>883</v>
      </c>
      <c r="E578" s="620" t="s">
        <v>887</v>
      </c>
      <c r="F578" s="221" t="s">
        <v>28</v>
      </c>
      <c r="G578" s="618">
        <v>5</v>
      </c>
      <c r="H578" s="225">
        <v>20000</v>
      </c>
      <c r="I578" s="481" t="s">
        <v>1020</v>
      </c>
      <c r="J578" s="242">
        <v>500</v>
      </c>
      <c r="K578" s="280" t="s">
        <v>68</v>
      </c>
      <c r="L578" s="240"/>
      <c r="M578" s="195"/>
    </row>
    <row r="579" spans="1:18" s="196" customFormat="1" ht="12.75" x14ac:dyDescent="0.2">
      <c r="A579" s="613"/>
      <c r="B579" s="613"/>
      <c r="C579" s="490"/>
      <c r="D579" s="614"/>
      <c r="E579" s="614"/>
      <c r="F579" s="613"/>
      <c r="G579" s="618"/>
      <c r="H579" s="225"/>
      <c r="I579" s="481" t="s">
        <v>1028</v>
      </c>
      <c r="J579" s="242">
        <v>500</v>
      </c>
      <c r="K579" s="280" t="s">
        <v>68</v>
      </c>
      <c r="L579" s="240"/>
      <c r="M579" s="195"/>
    </row>
    <row r="580" spans="1:18" s="196" customFormat="1" ht="12.75" x14ac:dyDescent="0.2">
      <c r="A580" s="613"/>
      <c r="B580" s="613"/>
      <c r="C580" s="490"/>
      <c r="D580" s="614"/>
      <c r="E580" s="614"/>
      <c r="F580" s="613"/>
      <c r="G580" s="618"/>
      <c r="H580" s="225"/>
      <c r="I580" s="481" t="s">
        <v>1023</v>
      </c>
      <c r="J580" s="242">
        <v>500</v>
      </c>
      <c r="K580" s="280" t="s">
        <v>68</v>
      </c>
      <c r="L580" s="240"/>
      <c r="M580" s="195"/>
    </row>
    <row r="581" spans="1:18" s="196" customFormat="1" ht="12.75" x14ac:dyDescent="0.2">
      <c r="A581" s="613"/>
      <c r="B581" s="613"/>
      <c r="C581" s="490"/>
      <c r="D581" s="614"/>
      <c r="E581" s="614"/>
      <c r="F581" s="613"/>
      <c r="G581" s="618"/>
      <c r="H581" s="225"/>
      <c r="I581" s="481" t="s">
        <v>1029</v>
      </c>
      <c r="J581" s="242">
        <v>500</v>
      </c>
      <c r="K581" s="280" t="s">
        <v>68</v>
      </c>
      <c r="L581" s="240"/>
      <c r="M581" s="195"/>
    </row>
    <row r="582" spans="1:18" s="196" customFormat="1" ht="12.75" x14ac:dyDescent="0.2">
      <c r="A582" s="613">
        <v>15</v>
      </c>
      <c r="B582" s="221">
        <v>31001</v>
      </c>
      <c r="C582" s="258" t="s">
        <v>69</v>
      </c>
      <c r="D582" s="490" t="s">
        <v>884</v>
      </c>
      <c r="E582" s="614" t="s">
        <v>835</v>
      </c>
      <c r="F582" s="221" t="s">
        <v>28</v>
      </c>
      <c r="G582" s="618">
        <v>2</v>
      </c>
      <c r="H582" s="225">
        <v>15000</v>
      </c>
      <c r="I582" s="481" t="s">
        <v>1017</v>
      </c>
      <c r="J582" s="242">
        <v>300</v>
      </c>
      <c r="K582" s="280" t="s">
        <v>68</v>
      </c>
      <c r="L582" s="240"/>
      <c r="M582" s="195"/>
    </row>
    <row r="583" spans="1:18" s="196" customFormat="1" ht="12.75" x14ac:dyDescent="0.2">
      <c r="A583" s="613">
        <v>16</v>
      </c>
      <c r="B583" s="221">
        <v>31001</v>
      </c>
      <c r="C583" s="258" t="s">
        <v>69</v>
      </c>
      <c r="D583" s="620" t="s">
        <v>885</v>
      </c>
      <c r="E583" s="614" t="s">
        <v>797</v>
      </c>
      <c r="F583" s="221" t="s">
        <v>28</v>
      </c>
      <c r="G583" s="618">
        <v>2</v>
      </c>
      <c r="H583" s="225">
        <v>15000</v>
      </c>
      <c r="I583" s="481" t="s">
        <v>1017</v>
      </c>
      <c r="J583" s="242">
        <v>300</v>
      </c>
      <c r="K583" s="280" t="s">
        <v>68</v>
      </c>
      <c r="L583" s="240"/>
      <c r="M583" s="195"/>
    </row>
    <row r="584" spans="1:18" s="196" customFormat="1" ht="12.75" x14ac:dyDescent="0.2">
      <c r="A584" s="613">
        <v>17</v>
      </c>
      <c r="B584" s="221">
        <v>31001</v>
      </c>
      <c r="C584" s="258" t="s">
        <v>69</v>
      </c>
      <c r="D584" s="620" t="s">
        <v>886</v>
      </c>
      <c r="E584" s="614" t="s">
        <v>835</v>
      </c>
      <c r="F584" s="221" t="s">
        <v>28</v>
      </c>
      <c r="G584" s="618">
        <v>2</v>
      </c>
      <c r="H584" s="225">
        <v>15000</v>
      </c>
      <c r="I584" s="481" t="s">
        <v>1017</v>
      </c>
      <c r="J584" s="242">
        <v>300</v>
      </c>
      <c r="K584" s="280" t="s">
        <v>68</v>
      </c>
      <c r="L584" s="240"/>
      <c r="M584" s="195"/>
    </row>
    <row r="585" spans="1:18" s="196" customFormat="1" ht="12.75" x14ac:dyDescent="0.2">
      <c r="A585" s="613">
        <v>18</v>
      </c>
      <c r="B585" s="221">
        <v>31001</v>
      </c>
      <c r="C585" s="258" t="s">
        <v>69</v>
      </c>
      <c r="D585" s="620" t="s">
        <v>889</v>
      </c>
      <c r="E585" s="614" t="s">
        <v>890</v>
      </c>
      <c r="F585" s="221" t="s">
        <v>28</v>
      </c>
      <c r="G585" s="618">
        <v>2</v>
      </c>
      <c r="H585" s="225">
        <v>15000</v>
      </c>
      <c r="I585" s="481" t="s">
        <v>1017</v>
      </c>
      <c r="J585" s="550">
        <v>0</v>
      </c>
      <c r="K585" s="280" t="s">
        <v>68</v>
      </c>
      <c r="L585" s="240"/>
      <c r="M585" s="195"/>
    </row>
    <row r="586" spans="1:18" s="196" customFormat="1" ht="12.75" x14ac:dyDescent="0.2">
      <c r="A586" s="613">
        <v>19</v>
      </c>
      <c r="B586" s="221">
        <v>31001</v>
      </c>
      <c r="C586" s="648" t="s">
        <v>915</v>
      </c>
      <c r="D586" s="620" t="s">
        <v>916</v>
      </c>
      <c r="E586" s="620" t="s">
        <v>917</v>
      </c>
      <c r="F586" s="221" t="s">
        <v>28</v>
      </c>
      <c r="G586" s="618">
        <v>2</v>
      </c>
      <c r="H586" s="225">
        <v>15000</v>
      </c>
      <c r="I586" s="481" t="s">
        <v>1017</v>
      </c>
      <c r="J586" s="242">
        <v>100</v>
      </c>
      <c r="K586" s="280" t="s">
        <v>68</v>
      </c>
      <c r="L586" s="240"/>
      <c r="M586" s="195"/>
    </row>
    <row r="587" spans="1:18" s="196" customFormat="1" ht="12.75" x14ac:dyDescent="0.2">
      <c r="A587" s="613"/>
      <c r="B587" s="221"/>
      <c r="C587" s="258"/>
      <c r="D587" s="620"/>
      <c r="E587" s="620" t="s">
        <v>894</v>
      </c>
      <c r="F587" s="221"/>
      <c r="G587" s="618"/>
      <c r="H587" s="225"/>
      <c r="I587" s="481"/>
      <c r="J587" s="242"/>
      <c r="K587" s="280"/>
      <c r="L587" s="240"/>
      <c r="M587" s="195"/>
    </row>
    <row r="588" spans="1:18" s="196" customFormat="1" ht="12.75" x14ac:dyDescent="0.2">
      <c r="A588" s="613"/>
      <c r="B588" s="221"/>
      <c r="C588" s="258"/>
      <c r="D588" s="620"/>
      <c r="E588" s="614"/>
      <c r="F588" s="618"/>
      <c r="G588" s="618"/>
      <c r="H588" s="225"/>
      <c r="I588" s="481"/>
      <c r="J588" s="242"/>
      <c r="K588" s="280"/>
      <c r="L588" s="240"/>
      <c r="M588" s="195"/>
    </row>
    <row r="589" spans="1:18" ht="12.75" x14ac:dyDescent="0.2">
      <c r="A589" s="610"/>
      <c r="B589" s="610">
        <v>32</v>
      </c>
      <c r="C589" s="611" t="s">
        <v>413</v>
      </c>
      <c r="D589" s="612"/>
      <c r="E589" s="612"/>
      <c r="F589" s="610"/>
      <c r="G589" s="558">
        <f>+G591+G594</f>
        <v>17</v>
      </c>
      <c r="H589" s="550">
        <f>+H591+H594</f>
        <v>2228</v>
      </c>
      <c r="I589" s="526"/>
      <c r="J589" s="550">
        <f>+J591+J594</f>
        <v>1152</v>
      </c>
      <c r="K589" s="545" t="s">
        <v>68</v>
      </c>
      <c r="L589" s="545"/>
      <c r="M589" s="184"/>
      <c r="N589" s="19"/>
      <c r="O589" s="19"/>
      <c r="P589" s="19"/>
      <c r="Q589" s="19"/>
      <c r="R589" s="19"/>
    </row>
    <row r="590" spans="1:18" ht="12.75" x14ac:dyDescent="0.2">
      <c r="A590" s="613"/>
      <c r="B590" s="613"/>
      <c r="C590" s="613"/>
      <c r="D590" s="613"/>
      <c r="E590" s="613"/>
      <c r="F590" s="613"/>
      <c r="G590" s="255"/>
      <c r="H590" s="230"/>
      <c r="I590" s="224"/>
      <c r="J590" s="220"/>
      <c r="K590" s="221"/>
      <c r="L590" s="221"/>
      <c r="M590" s="544"/>
      <c r="N590" s="19"/>
      <c r="O590" s="19"/>
      <c r="P590" s="19"/>
      <c r="Q590" s="19"/>
      <c r="R590" s="19"/>
    </row>
    <row r="591" spans="1:18" ht="12.75" x14ac:dyDescent="0.2">
      <c r="A591" s="610"/>
      <c r="B591" s="610">
        <v>32402</v>
      </c>
      <c r="C591" s="611" t="s">
        <v>1220</v>
      </c>
      <c r="D591" s="612"/>
      <c r="E591" s="612"/>
      <c r="F591" s="610"/>
      <c r="G591" s="559">
        <f>SUM(G592)</f>
        <v>4</v>
      </c>
      <c r="H591" s="558">
        <f>SUM(H592)</f>
        <v>2228</v>
      </c>
      <c r="I591" s="522"/>
      <c r="J591" s="550">
        <f>SUM(J592)</f>
        <v>1152</v>
      </c>
      <c r="K591" s="545" t="s">
        <v>68</v>
      </c>
      <c r="L591" s="545"/>
      <c r="M591" s="184"/>
      <c r="N591" s="19"/>
      <c r="O591" s="19"/>
      <c r="P591" s="19"/>
      <c r="Q591" s="19"/>
      <c r="R591" s="19"/>
    </row>
    <row r="592" spans="1:18" ht="12.75" x14ac:dyDescent="0.2">
      <c r="A592" s="613">
        <v>1</v>
      </c>
      <c r="B592" s="613">
        <v>32402</v>
      </c>
      <c r="C592" s="490" t="s">
        <v>60</v>
      </c>
      <c r="D592" s="614" t="s">
        <v>112</v>
      </c>
      <c r="E592" s="614" t="s">
        <v>113</v>
      </c>
      <c r="F592" s="613" t="s">
        <v>28</v>
      </c>
      <c r="G592" s="273">
        <v>4</v>
      </c>
      <c r="H592" s="227">
        <v>2228</v>
      </c>
      <c r="I592" s="481" t="s">
        <v>1018</v>
      </c>
      <c r="J592" s="242">
        <v>1152</v>
      </c>
      <c r="K592" s="280" t="s">
        <v>68</v>
      </c>
      <c r="L592" s="240" t="s">
        <v>85</v>
      </c>
      <c r="M592" s="78"/>
      <c r="N592" s="19"/>
      <c r="O592" s="19"/>
      <c r="P592" s="19"/>
      <c r="Q592" s="19"/>
      <c r="R592" s="19"/>
    </row>
    <row r="593" spans="1:18" ht="12.75" x14ac:dyDescent="0.2">
      <c r="A593" s="613"/>
      <c r="B593" s="613"/>
      <c r="C593" s="613"/>
      <c r="D593" s="613"/>
      <c r="E593" s="613"/>
      <c r="F593" s="613"/>
      <c r="G593" s="255"/>
      <c r="H593" s="230"/>
      <c r="I593" s="224"/>
      <c r="J593" s="220"/>
      <c r="K593" s="221"/>
      <c r="L593" s="221"/>
      <c r="M593" s="544"/>
      <c r="N593" s="19"/>
      <c r="O593" s="19"/>
      <c r="P593" s="19"/>
      <c r="Q593" s="19"/>
      <c r="R593" s="19"/>
    </row>
    <row r="594" spans="1:18" ht="12.75" x14ac:dyDescent="0.2">
      <c r="A594" s="610"/>
      <c r="B594" s="610">
        <v>32903</v>
      </c>
      <c r="C594" s="611" t="s">
        <v>1079</v>
      </c>
      <c r="D594" s="612"/>
      <c r="E594" s="612"/>
      <c r="F594" s="610"/>
      <c r="G594" s="559">
        <f>SUM(G595:G598)</f>
        <v>13</v>
      </c>
      <c r="H594" s="559">
        <f>SUM(H595:H598)</f>
        <v>0</v>
      </c>
      <c r="I594" s="522"/>
      <c r="J594" s="550">
        <f>SUM(J595:J598)</f>
        <v>0</v>
      </c>
      <c r="K594" s="280" t="s">
        <v>68</v>
      </c>
      <c r="L594" s="545"/>
      <c r="M594" s="184"/>
      <c r="N594" s="19"/>
      <c r="O594" s="19"/>
      <c r="P594" s="19"/>
      <c r="Q594" s="19"/>
      <c r="R594" s="19"/>
    </row>
    <row r="595" spans="1:18" ht="12.75" x14ac:dyDescent="0.2">
      <c r="A595" s="613">
        <v>1</v>
      </c>
      <c r="B595" s="613">
        <v>32903</v>
      </c>
      <c r="C595" s="615" t="s">
        <v>69</v>
      </c>
      <c r="D595" s="490" t="s">
        <v>243</v>
      </c>
      <c r="E595" s="490" t="s">
        <v>1080</v>
      </c>
      <c r="F595" s="613" t="s">
        <v>244</v>
      </c>
      <c r="G595" s="255">
        <v>6</v>
      </c>
      <c r="H595" s="618" t="s">
        <v>69</v>
      </c>
      <c r="I595" s="224" t="s">
        <v>245</v>
      </c>
      <c r="J595" s="225">
        <v>0</v>
      </c>
      <c r="K595" s="280" t="s">
        <v>68</v>
      </c>
      <c r="L595" s="281"/>
      <c r="M595" s="150"/>
      <c r="N595" s="19"/>
      <c r="O595" s="19"/>
      <c r="P595" s="19"/>
      <c r="Q595" s="19"/>
      <c r="R595" s="19"/>
    </row>
    <row r="596" spans="1:18" ht="12.75" x14ac:dyDescent="0.2">
      <c r="A596" s="609">
        <v>2</v>
      </c>
      <c r="B596" s="613">
        <v>32903</v>
      </c>
      <c r="C596" s="615" t="s">
        <v>69</v>
      </c>
      <c r="D596" s="614" t="s">
        <v>1081</v>
      </c>
      <c r="E596" s="620" t="s">
        <v>1082</v>
      </c>
      <c r="F596" s="613" t="s">
        <v>28</v>
      </c>
      <c r="G596" s="255">
        <v>2</v>
      </c>
      <c r="H596" s="618" t="s">
        <v>69</v>
      </c>
      <c r="I596" s="224" t="s">
        <v>245</v>
      </c>
      <c r="J596" s="225">
        <v>0</v>
      </c>
      <c r="K596" s="280" t="s">
        <v>68</v>
      </c>
      <c r="L596" s="240"/>
      <c r="M596" s="78"/>
      <c r="N596" s="19"/>
      <c r="O596" s="19"/>
      <c r="P596" s="19"/>
      <c r="Q596" s="19"/>
      <c r="R596" s="19"/>
    </row>
    <row r="597" spans="1:18" ht="12.75" x14ac:dyDescent="0.2">
      <c r="A597" s="670">
        <v>2</v>
      </c>
      <c r="B597" s="613">
        <v>32903</v>
      </c>
      <c r="C597" s="615" t="s">
        <v>69</v>
      </c>
      <c r="D597" s="681" t="s">
        <v>1095</v>
      </c>
      <c r="E597" s="678" t="s">
        <v>837</v>
      </c>
      <c r="F597" s="613" t="s">
        <v>28</v>
      </c>
      <c r="G597" s="680">
        <v>3</v>
      </c>
      <c r="H597" s="618" t="s">
        <v>69</v>
      </c>
      <c r="I597" s="224" t="s">
        <v>1094</v>
      </c>
      <c r="J597" s="225">
        <v>0</v>
      </c>
      <c r="K597" s="280" t="s">
        <v>68</v>
      </c>
      <c r="L597" s="290"/>
      <c r="M597" s="72"/>
      <c r="N597" s="19"/>
      <c r="O597" s="19"/>
      <c r="P597" s="19"/>
      <c r="Q597" s="19"/>
      <c r="R597" s="19"/>
    </row>
    <row r="598" spans="1:18" ht="12.75" x14ac:dyDescent="0.2">
      <c r="A598" s="670">
        <v>3</v>
      </c>
      <c r="B598" s="613">
        <v>32903</v>
      </c>
      <c r="C598" s="615" t="s">
        <v>69</v>
      </c>
      <c r="D598" s="681" t="s">
        <v>1191</v>
      </c>
      <c r="E598" s="681" t="s">
        <v>1132</v>
      </c>
      <c r="F598" s="613" t="s">
        <v>28</v>
      </c>
      <c r="G598" s="680">
        <v>2</v>
      </c>
      <c r="H598" s="618" t="s">
        <v>69</v>
      </c>
      <c r="I598" s="484" t="s">
        <v>1190</v>
      </c>
      <c r="J598" s="225">
        <v>0</v>
      </c>
      <c r="K598" s="280" t="s">
        <v>68</v>
      </c>
      <c r="L598" s="290"/>
      <c r="M598" s="72"/>
      <c r="N598" s="19"/>
      <c r="O598" s="19"/>
      <c r="P598" s="19"/>
      <c r="Q598" s="19"/>
      <c r="R598" s="19"/>
    </row>
    <row r="599" spans="1:18" ht="12.75" x14ac:dyDescent="0.2">
      <c r="A599" s="670"/>
      <c r="B599" s="670"/>
      <c r="C599" s="488"/>
      <c r="D599" s="678"/>
      <c r="E599" s="678"/>
      <c r="F599" s="670"/>
      <c r="G599" s="357"/>
      <c r="H599" s="248"/>
      <c r="I599" s="679"/>
      <c r="J599" s="249"/>
      <c r="K599" s="250"/>
      <c r="L599" s="290"/>
      <c r="M599" s="72"/>
      <c r="N599" s="19"/>
      <c r="O599" s="19"/>
      <c r="P599" s="19"/>
      <c r="Q599" s="19"/>
      <c r="R599" s="19"/>
    </row>
    <row r="600" spans="1:18" ht="14.1" customHeight="1" thickBot="1" x14ac:dyDescent="0.25">
      <c r="A600" s="2124" t="s">
        <v>15</v>
      </c>
      <c r="B600" s="2125"/>
      <c r="C600" s="2125"/>
      <c r="D600" s="2125"/>
      <c r="E600" s="2125"/>
      <c r="F600" s="2126"/>
      <c r="G600" s="589">
        <f>+G589+G556+G528+G520+G506+G428+G423+G402+G374+G11</f>
        <v>751</v>
      </c>
      <c r="H600" s="645">
        <f>+H589+H556+H528+H520+H506+H428+H423+H402+H374+H11</f>
        <v>3134713</v>
      </c>
      <c r="I600" s="486"/>
      <c r="J600" s="660"/>
      <c r="K600" s="253"/>
      <c r="L600" s="253"/>
      <c r="M600" s="569"/>
      <c r="N600" s="19"/>
      <c r="O600" s="19"/>
      <c r="P600" s="19"/>
      <c r="Q600" s="19"/>
      <c r="R600" s="19"/>
    </row>
    <row r="601" spans="1:18" ht="12" thickTop="1" x14ac:dyDescent="0.2">
      <c r="N601" s="19"/>
      <c r="O601" s="19"/>
      <c r="P601" s="19"/>
      <c r="Q601" s="19"/>
      <c r="R601" s="19"/>
    </row>
  </sheetData>
  <mergeCells count="7">
    <mergeCell ref="A600:F600"/>
    <mergeCell ref="A1:L1"/>
    <mergeCell ref="A2:L2"/>
    <mergeCell ref="A3:L3"/>
    <mergeCell ref="J6:K6"/>
    <mergeCell ref="C428:E429"/>
    <mergeCell ref="C520:E520"/>
  </mergeCells>
  <pageMargins left="1.1811023622047245" right="0.19685039370078741" top="0.98425196850393704" bottom="0.59055118110236227" header="0.51181102362204722" footer="0.51181102362204722"/>
  <pageSetup paperSize="9" scale="49" orientation="landscape" horizontalDpi="4294967293" verticalDpi="4294967293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1"/>
  <sheetViews>
    <sheetView view="pageBreakPreview" topLeftCell="A6" zoomScale="80" zoomScaleNormal="100" zoomScaleSheetLayoutView="80" workbookViewId="0">
      <pane ySplit="855" topLeftCell="A265" activePane="bottomLeft"/>
      <selection activeCell="F7" sqref="F7"/>
      <selection pane="bottomLeft" activeCell="H285" sqref="H285"/>
    </sheetView>
  </sheetViews>
  <sheetFormatPr defaultColWidth="18.140625" defaultRowHeight="11.25" x14ac:dyDescent="0.2"/>
  <cols>
    <col min="1" max="1" width="4.7109375" style="675" customWidth="1"/>
    <col min="2" max="2" width="7.42578125" style="175" customWidth="1"/>
    <col min="3" max="3" width="32.85546875" style="19" customWidth="1"/>
    <col min="4" max="4" width="24.140625" style="19" customWidth="1"/>
    <col min="5" max="5" width="60.28515625" style="19" customWidth="1"/>
    <col min="6" max="6" width="12" style="175" customWidth="1"/>
    <col min="7" max="7" width="9.140625" style="590" customWidth="1"/>
    <col min="8" max="8" width="11.140625" style="646" customWidth="1"/>
    <col min="9" max="9" width="28.7109375" style="529" customWidth="1"/>
    <col min="10" max="10" width="13.7109375" style="646" customWidth="1"/>
    <col min="11" max="11" width="13.7109375" style="175" customWidth="1"/>
    <col min="12" max="12" width="15.140625" style="175" customWidth="1"/>
    <col min="13" max="13" width="28.28515625" style="175" customWidth="1"/>
    <col min="14" max="18" width="18.140625" style="32"/>
    <col min="19" max="16384" width="18.140625" style="19"/>
  </cols>
  <sheetData>
    <row r="1" spans="1:18" s="196" customFormat="1" ht="12.75" x14ac:dyDescent="0.2">
      <c r="A1" s="2127" t="s">
        <v>1034</v>
      </c>
      <c r="B1" s="2127"/>
      <c r="C1" s="2127"/>
      <c r="D1" s="2127"/>
      <c r="E1" s="2127"/>
      <c r="F1" s="2127"/>
      <c r="G1" s="2127"/>
      <c r="H1" s="2127"/>
      <c r="I1" s="2127"/>
      <c r="J1" s="2127"/>
      <c r="K1" s="2127"/>
      <c r="L1" s="2127"/>
      <c r="M1" s="197"/>
      <c r="N1" s="370"/>
      <c r="O1" s="370"/>
      <c r="P1" s="370"/>
      <c r="Q1" s="370"/>
      <c r="R1" s="370"/>
    </row>
    <row r="2" spans="1:18" s="196" customFormat="1" ht="12.75" x14ac:dyDescent="0.2">
      <c r="A2" s="2127" t="s">
        <v>449</v>
      </c>
      <c r="B2" s="2127"/>
      <c r="C2" s="2127"/>
      <c r="D2" s="2127"/>
      <c r="E2" s="2127"/>
      <c r="F2" s="2127"/>
      <c r="G2" s="2127"/>
      <c r="H2" s="2127"/>
      <c r="I2" s="2127"/>
      <c r="J2" s="2127"/>
      <c r="K2" s="2127"/>
      <c r="L2" s="2127"/>
      <c r="M2" s="197"/>
      <c r="N2" s="370"/>
      <c r="O2" s="370"/>
      <c r="P2" s="370"/>
      <c r="Q2" s="370"/>
      <c r="R2" s="370"/>
    </row>
    <row r="3" spans="1:18" ht="12.75" x14ac:dyDescent="0.2">
      <c r="A3" s="2127" t="s">
        <v>451</v>
      </c>
      <c r="B3" s="2127"/>
      <c r="C3" s="2127"/>
      <c r="D3" s="2127"/>
      <c r="E3" s="2127"/>
      <c r="F3" s="2127"/>
      <c r="G3" s="2127"/>
      <c r="H3" s="2127"/>
      <c r="I3" s="2127"/>
      <c r="J3" s="2127"/>
      <c r="K3" s="2127"/>
      <c r="L3" s="2127"/>
    </row>
    <row r="4" spans="1:18" ht="12.75" x14ac:dyDescent="0.2">
      <c r="A4" s="662"/>
      <c r="B4" s="537"/>
      <c r="C4" s="196"/>
      <c r="D4" s="196"/>
      <c r="E4" s="196"/>
      <c r="F4" s="197"/>
      <c r="G4" s="582"/>
      <c r="H4" s="632"/>
      <c r="I4" s="477"/>
      <c r="J4" s="632"/>
      <c r="K4" s="197"/>
      <c r="L4" s="197"/>
    </row>
    <row r="5" spans="1:18" ht="8.25" customHeight="1" x14ac:dyDescent="0.2">
      <c r="A5" s="663"/>
      <c r="B5" s="197"/>
      <c r="C5" s="196"/>
      <c r="D5" s="196"/>
      <c r="E5" s="196"/>
      <c r="F5" s="197"/>
      <c r="G5" s="582"/>
      <c r="H5" s="633"/>
      <c r="I5" s="478"/>
      <c r="J5" s="652"/>
      <c r="K5" s="202"/>
      <c r="L5" s="536"/>
    </row>
    <row r="6" spans="1:18" ht="12.75" x14ac:dyDescent="0.2">
      <c r="A6" s="664"/>
      <c r="B6" s="203"/>
      <c r="C6" s="204"/>
      <c r="D6" s="270"/>
      <c r="E6" s="271"/>
      <c r="F6" s="205" t="s">
        <v>2</v>
      </c>
      <c r="G6" s="583" t="s">
        <v>3</v>
      </c>
      <c r="H6" s="634" t="s">
        <v>4</v>
      </c>
      <c r="I6" s="479"/>
      <c r="J6" s="1985" t="s">
        <v>876</v>
      </c>
      <c r="K6" s="1986"/>
      <c r="L6" s="204" t="s">
        <v>6</v>
      </c>
      <c r="M6" s="178"/>
    </row>
    <row r="7" spans="1:18" ht="12.75" x14ac:dyDescent="0.2">
      <c r="A7" s="665" t="s">
        <v>7</v>
      </c>
      <c r="B7" s="207" t="s">
        <v>13</v>
      </c>
      <c r="C7" s="208" t="s">
        <v>8</v>
      </c>
      <c r="D7" s="272" t="s">
        <v>9</v>
      </c>
      <c r="E7" s="208" t="s">
        <v>1</v>
      </c>
      <c r="F7" s="209" t="s">
        <v>10</v>
      </c>
      <c r="G7" s="584" t="s">
        <v>11</v>
      </c>
      <c r="H7" s="635" t="s">
        <v>12</v>
      </c>
      <c r="I7" s="208" t="s">
        <v>14</v>
      </c>
      <c r="J7" s="636" t="s">
        <v>15</v>
      </c>
      <c r="K7" s="204" t="s">
        <v>16</v>
      </c>
      <c r="L7" s="208" t="s">
        <v>19</v>
      </c>
      <c r="M7" s="211" t="s">
        <v>72</v>
      </c>
    </row>
    <row r="8" spans="1:18" ht="12.75" x14ac:dyDescent="0.2">
      <c r="A8" s="665"/>
      <c r="B8" s="207"/>
      <c r="C8" s="208"/>
      <c r="D8" s="272"/>
      <c r="E8" s="213"/>
      <c r="F8" s="209" t="s">
        <v>20</v>
      </c>
      <c r="G8" s="584" t="s">
        <v>21</v>
      </c>
      <c r="H8" s="636" t="s">
        <v>22</v>
      </c>
      <c r="I8" s="213"/>
      <c r="J8" s="636"/>
      <c r="K8" s="208"/>
      <c r="L8" s="208" t="s">
        <v>24</v>
      </c>
      <c r="M8" s="538"/>
    </row>
    <row r="9" spans="1:18" ht="12.75" x14ac:dyDescent="0.2">
      <c r="A9" s="666">
        <v>1</v>
      </c>
      <c r="B9" s="214">
        <v>2</v>
      </c>
      <c r="C9" s="214">
        <v>3</v>
      </c>
      <c r="D9" s="214">
        <v>4</v>
      </c>
      <c r="E9" s="214">
        <v>5</v>
      </c>
      <c r="F9" s="214">
        <v>6</v>
      </c>
      <c r="G9" s="585">
        <v>7</v>
      </c>
      <c r="H9" s="637">
        <v>8</v>
      </c>
      <c r="I9" s="479">
        <v>9</v>
      </c>
      <c r="J9" s="637">
        <v>10</v>
      </c>
      <c r="K9" s="214">
        <v>11</v>
      </c>
      <c r="L9" s="214">
        <v>12</v>
      </c>
      <c r="M9" s="182">
        <v>13</v>
      </c>
    </row>
    <row r="10" spans="1:18" ht="12.75" x14ac:dyDescent="0.2">
      <c r="A10" s="667"/>
      <c r="B10" s="215"/>
      <c r="C10" s="215"/>
      <c r="D10" s="215"/>
      <c r="E10" s="215"/>
      <c r="F10" s="215"/>
      <c r="G10" s="397"/>
      <c r="H10" s="638"/>
      <c r="I10" s="480"/>
      <c r="J10" s="653"/>
      <c r="K10" s="215"/>
      <c r="L10" s="215"/>
      <c r="M10" s="539"/>
    </row>
    <row r="11" spans="1:18" s="543" customFormat="1" ht="12.75" x14ac:dyDescent="0.2">
      <c r="A11" s="668"/>
      <c r="B11" s="530">
        <v>10</v>
      </c>
      <c r="C11" s="521" t="s">
        <v>409</v>
      </c>
      <c r="D11" s="530"/>
      <c r="E11" s="530"/>
      <c r="F11" s="530"/>
      <c r="G11" s="586">
        <f>+G13+G39+G78+G95+G120+G126+G132+G160+G180+G228+G234+G240+G245</f>
        <v>597</v>
      </c>
      <c r="H11" s="540">
        <f>+H13+H39+H78+H95+H120+H126+H132+H160+H180+H228+H234+H240+H245</f>
        <v>1822489</v>
      </c>
      <c r="I11" s="521"/>
      <c r="J11" s="540"/>
      <c r="K11" s="530"/>
      <c r="L11" s="530"/>
      <c r="M11" s="541"/>
      <c r="N11" s="542"/>
      <c r="O11" s="542"/>
      <c r="P11" s="542"/>
      <c r="Q11" s="542"/>
      <c r="R11" s="542"/>
    </row>
    <row r="12" spans="1:18" s="543" customFormat="1" ht="12.75" x14ac:dyDescent="0.2">
      <c r="A12" s="613"/>
      <c r="B12" s="221"/>
      <c r="C12" s="221"/>
      <c r="D12" s="221"/>
      <c r="E12" s="221"/>
      <c r="F12" s="221"/>
      <c r="G12" s="255"/>
      <c r="H12" s="230"/>
      <c r="I12" s="224"/>
      <c r="J12" s="220"/>
      <c r="K12" s="221"/>
      <c r="L12" s="221"/>
      <c r="M12" s="544"/>
      <c r="N12" s="542"/>
      <c r="O12" s="542"/>
      <c r="P12" s="542"/>
      <c r="Q12" s="542"/>
      <c r="R12" s="542"/>
    </row>
    <row r="13" spans="1:18" ht="14.1" customHeight="1" x14ac:dyDescent="0.2">
      <c r="A13" s="610"/>
      <c r="B13" s="530">
        <v>10211</v>
      </c>
      <c r="C13" s="521" t="s">
        <v>1048</v>
      </c>
      <c r="D13" s="530"/>
      <c r="E13" s="530"/>
      <c r="F13" s="530"/>
      <c r="G13" s="586">
        <f>SUM(G14:G37)</f>
        <v>70</v>
      </c>
      <c r="H13" s="540">
        <f>SUM(H14:H37)</f>
        <v>18900</v>
      </c>
      <c r="I13" s="521"/>
      <c r="J13" s="540">
        <f>SUM(J14:J27)</f>
        <v>103</v>
      </c>
      <c r="K13" s="530" t="s">
        <v>30</v>
      </c>
      <c r="L13" s="530"/>
      <c r="M13" s="541"/>
    </row>
    <row r="14" spans="1:18" ht="14.1" customHeight="1" x14ac:dyDescent="0.2">
      <c r="A14" s="613">
        <v>1</v>
      </c>
      <c r="B14" s="221">
        <v>10211</v>
      </c>
      <c r="C14" s="224" t="s">
        <v>377</v>
      </c>
      <c r="D14" s="195" t="s">
        <v>378</v>
      </c>
      <c r="E14" s="195" t="s">
        <v>379</v>
      </c>
      <c r="F14" s="221" t="s">
        <v>28</v>
      </c>
      <c r="G14" s="255">
        <v>3</v>
      </c>
      <c r="H14" s="225" t="s">
        <v>69</v>
      </c>
      <c r="I14" s="224" t="s">
        <v>380</v>
      </c>
      <c r="J14" s="225" t="s">
        <v>69</v>
      </c>
      <c r="K14" s="258" t="s">
        <v>69</v>
      </c>
      <c r="L14" s="258" t="s">
        <v>69</v>
      </c>
      <c r="M14" s="150"/>
    </row>
    <row r="15" spans="1:18" ht="14.1" customHeight="1" x14ac:dyDescent="0.2">
      <c r="A15" s="613">
        <v>2</v>
      </c>
      <c r="B15" s="221">
        <v>10211</v>
      </c>
      <c r="C15" s="258" t="s">
        <v>69</v>
      </c>
      <c r="D15" s="195" t="s">
        <v>381</v>
      </c>
      <c r="E15" s="195" t="s">
        <v>382</v>
      </c>
      <c r="F15" s="221" t="s">
        <v>28</v>
      </c>
      <c r="G15" s="255">
        <v>3</v>
      </c>
      <c r="H15" s="225" t="s">
        <v>69</v>
      </c>
      <c r="I15" s="224" t="s">
        <v>380</v>
      </c>
      <c r="J15" s="225" t="s">
        <v>69</v>
      </c>
      <c r="K15" s="258" t="s">
        <v>69</v>
      </c>
      <c r="L15" s="258" t="s">
        <v>69</v>
      </c>
      <c r="M15" s="150"/>
    </row>
    <row r="16" spans="1:18" ht="14.1" customHeight="1" x14ac:dyDescent="0.2">
      <c r="A16" s="613">
        <v>3</v>
      </c>
      <c r="B16" s="221">
        <v>10211</v>
      </c>
      <c r="C16" s="258" t="s">
        <v>69</v>
      </c>
      <c r="D16" s="195" t="s">
        <v>383</v>
      </c>
      <c r="E16" s="195" t="s">
        <v>384</v>
      </c>
      <c r="F16" s="221" t="s">
        <v>28</v>
      </c>
      <c r="G16" s="255">
        <v>3</v>
      </c>
      <c r="H16" s="225" t="s">
        <v>69</v>
      </c>
      <c r="I16" s="224" t="s">
        <v>380</v>
      </c>
      <c r="J16" s="225" t="s">
        <v>69</v>
      </c>
      <c r="K16" s="258" t="s">
        <v>69</v>
      </c>
      <c r="L16" s="258" t="s">
        <v>69</v>
      </c>
      <c r="M16" s="150"/>
    </row>
    <row r="17" spans="1:18" ht="14.1" customHeight="1" x14ac:dyDescent="0.2">
      <c r="A17" s="613">
        <v>4</v>
      </c>
      <c r="B17" s="221">
        <v>10211</v>
      </c>
      <c r="C17" s="195" t="s">
        <v>307</v>
      </c>
      <c r="D17" s="236" t="s">
        <v>308</v>
      </c>
      <c r="E17" s="239" t="s">
        <v>467</v>
      </c>
      <c r="F17" s="221" t="s">
        <v>28</v>
      </c>
      <c r="G17" s="273">
        <v>4</v>
      </c>
      <c r="H17" s="227">
        <v>1400</v>
      </c>
      <c r="I17" s="481" t="s">
        <v>452</v>
      </c>
      <c r="J17" s="227">
        <v>15</v>
      </c>
      <c r="K17" s="240" t="s">
        <v>30</v>
      </c>
      <c r="L17" s="240" t="s">
        <v>99</v>
      </c>
      <c r="M17" s="195"/>
    </row>
    <row r="18" spans="1:18" ht="14.1" customHeight="1" x14ac:dyDescent="0.2">
      <c r="A18" s="613">
        <v>5</v>
      </c>
      <c r="B18" s="221">
        <v>10211</v>
      </c>
      <c r="C18" s="195" t="s">
        <v>311</v>
      </c>
      <c r="D18" s="236" t="s">
        <v>312</v>
      </c>
      <c r="E18" s="239" t="s">
        <v>467</v>
      </c>
      <c r="F18" s="221" t="s">
        <v>28</v>
      </c>
      <c r="G18" s="273">
        <v>4</v>
      </c>
      <c r="H18" s="227">
        <v>1600</v>
      </c>
      <c r="I18" s="481" t="s">
        <v>452</v>
      </c>
      <c r="J18" s="227">
        <v>7</v>
      </c>
      <c r="K18" s="240" t="s">
        <v>30</v>
      </c>
      <c r="L18" s="240" t="s">
        <v>99</v>
      </c>
      <c r="M18" s="195"/>
    </row>
    <row r="19" spans="1:18" ht="14.1" customHeight="1" x14ac:dyDescent="0.2">
      <c r="A19" s="613">
        <v>6</v>
      </c>
      <c r="B19" s="221">
        <v>10211</v>
      </c>
      <c r="C19" s="195" t="s">
        <v>313</v>
      </c>
      <c r="D19" s="236" t="s">
        <v>314</v>
      </c>
      <c r="E19" s="239" t="s">
        <v>467</v>
      </c>
      <c r="F19" s="221" t="s">
        <v>28</v>
      </c>
      <c r="G19" s="273">
        <v>4</v>
      </c>
      <c r="H19" s="227">
        <v>1700</v>
      </c>
      <c r="I19" s="481" t="s">
        <v>452</v>
      </c>
      <c r="J19" s="227">
        <v>6</v>
      </c>
      <c r="K19" s="240" t="s">
        <v>30</v>
      </c>
      <c r="L19" s="240" t="s">
        <v>99</v>
      </c>
      <c r="M19" s="195"/>
    </row>
    <row r="20" spans="1:18" ht="14.1" customHeight="1" x14ac:dyDescent="0.2">
      <c r="A20" s="613">
        <v>7</v>
      </c>
      <c r="B20" s="221">
        <v>10211</v>
      </c>
      <c r="C20" s="195" t="s">
        <v>315</v>
      </c>
      <c r="D20" s="236" t="s">
        <v>316</v>
      </c>
      <c r="E20" s="239" t="s">
        <v>467</v>
      </c>
      <c r="F20" s="221" t="s">
        <v>28</v>
      </c>
      <c r="G20" s="273">
        <v>4</v>
      </c>
      <c r="H20" s="227">
        <v>1700</v>
      </c>
      <c r="I20" s="481" t="s">
        <v>452</v>
      </c>
      <c r="J20" s="227">
        <v>12</v>
      </c>
      <c r="K20" s="240" t="s">
        <v>30</v>
      </c>
      <c r="L20" s="240" t="s">
        <v>99</v>
      </c>
      <c r="M20" s="195"/>
    </row>
    <row r="21" spans="1:18" ht="14.1" customHeight="1" x14ac:dyDescent="0.2">
      <c r="A21" s="613">
        <v>8</v>
      </c>
      <c r="B21" s="221">
        <v>10211</v>
      </c>
      <c r="C21" s="195" t="s">
        <v>317</v>
      </c>
      <c r="D21" s="236" t="s">
        <v>318</v>
      </c>
      <c r="E21" s="239" t="s">
        <v>467</v>
      </c>
      <c r="F21" s="221" t="s">
        <v>28</v>
      </c>
      <c r="G21" s="273">
        <v>3</v>
      </c>
      <c r="H21" s="227">
        <v>1700</v>
      </c>
      <c r="I21" s="481" t="s">
        <v>452</v>
      </c>
      <c r="J21" s="227">
        <v>12</v>
      </c>
      <c r="K21" s="240" t="s">
        <v>30</v>
      </c>
      <c r="L21" s="240" t="s">
        <v>99</v>
      </c>
      <c r="M21" s="195"/>
    </row>
    <row r="22" spans="1:18" ht="14.1" customHeight="1" x14ac:dyDescent="0.2">
      <c r="A22" s="613">
        <v>9</v>
      </c>
      <c r="B22" s="221">
        <v>10211</v>
      </c>
      <c r="C22" s="195" t="s">
        <v>320</v>
      </c>
      <c r="D22" s="236" t="s">
        <v>321</v>
      </c>
      <c r="E22" s="239" t="s">
        <v>467</v>
      </c>
      <c r="F22" s="221" t="s">
        <v>28</v>
      </c>
      <c r="G22" s="273">
        <v>5</v>
      </c>
      <c r="H22" s="227">
        <v>1700</v>
      </c>
      <c r="I22" s="481" t="s">
        <v>452</v>
      </c>
      <c r="J22" s="227">
        <v>10</v>
      </c>
      <c r="K22" s="240" t="s">
        <v>30</v>
      </c>
      <c r="L22" s="240" t="s">
        <v>99</v>
      </c>
      <c r="M22" s="195"/>
    </row>
    <row r="23" spans="1:18" ht="14.1" customHeight="1" x14ac:dyDescent="0.2">
      <c r="A23" s="613">
        <v>10</v>
      </c>
      <c r="B23" s="221">
        <v>10211</v>
      </c>
      <c r="C23" s="195" t="s">
        <v>148</v>
      </c>
      <c r="D23" s="236" t="s">
        <v>322</v>
      </c>
      <c r="E23" s="239" t="s">
        <v>467</v>
      </c>
      <c r="F23" s="221" t="s">
        <v>28</v>
      </c>
      <c r="G23" s="273">
        <v>4</v>
      </c>
      <c r="H23" s="227">
        <v>2000</v>
      </c>
      <c r="I23" s="481" t="s">
        <v>452</v>
      </c>
      <c r="J23" s="227">
        <v>7</v>
      </c>
      <c r="K23" s="240" t="s">
        <v>30</v>
      </c>
      <c r="L23" s="240" t="s">
        <v>99</v>
      </c>
      <c r="M23" s="195"/>
    </row>
    <row r="24" spans="1:18" s="543" customFormat="1" ht="14.1" customHeight="1" x14ac:dyDescent="0.2">
      <c r="A24" s="613">
        <v>11</v>
      </c>
      <c r="B24" s="221">
        <v>10211</v>
      </c>
      <c r="C24" s="195" t="s">
        <v>323</v>
      </c>
      <c r="D24" s="236" t="s">
        <v>324</v>
      </c>
      <c r="E24" s="239" t="s">
        <v>467</v>
      </c>
      <c r="F24" s="221" t="s">
        <v>28</v>
      </c>
      <c r="G24" s="273">
        <v>4</v>
      </c>
      <c r="H24" s="227">
        <v>1700</v>
      </c>
      <c r="I24" s="481" t="s">
        <v>452</v>
      </c>
      <c r="J24" s="227">
        <v>7</v>
      </c>
      <c r="K24" s="240" t="s">
        <v>30</v>
      </c>
      <c r="L24" s="240" t="s">
        <v>99</v>
      </c>
      <c r="M24" s="195"/>
      <c r="N24" s="542"/>
      <c r="O24" s="542"/>
      <c r="P24" s="542"/>
      <c r="Q24" s="542"/>
      <c r="R24" s="542"/>
    </row>
    <row r="25" spans="1:18" ht="14.1" customHeight="1" x14ac:dyDescent="0.2">
      <c r="A25" s="613">
        <v>12</v>
      </c>
      <c r="B25" s="221">
        <v>10211</v>
      </c>
      <c r="C25" s="195" t="s">
        <v>325</v>
      </c>
      <c r="D25" s="236" t="s">
        <v>326</v>
      </c>
      <c r="E25" s="239" t="s">
        <v>467</v>
      </c>
      <c r="F25" s="221" t="s">
        <v>28</v>
      </c>
      <c r="G25" s="273">
        <v>5</v>
      </c>
      <c r="H25" s="227">
        <v>1700</v>
      </c>
      <c r="I25" s="481" t="s">
        <v>452</v>
      </c>
      <c r="J25" s="227">
        <v>8</v>
      </c>
      <c r="K25" s="240" t="s">
        <v>30</v>
      </c>
      <c r="L25" s="240" t="s">
        <v>99</v>
      </c>
      <c r="M25" s="195"/>
    </row>
    <row r="26" spans="1:18" ht="14.1" customHeight="1" x14ac:dyDescent="0.2">
      <c r="A26" s="613">
        <v>13</v>
      </c>
      <c r="B26" s="221">
        <v>10211</v>
      </c>
      <c r="C26" s="195" t="s">
        <v>327</v>
      </c>
      <c r="D26" s="236" t="s">
        <v>328</v>
      </c>
      <c r="E26" s="239" t="s">
        <v>467</v>
      </c>
      <c r="F26" s="221" t="s">
        <v>28</v>
      </c>
      <c r="G26" s="273">
        <v>5</v>
      </c>
      <c r="H26" s="227">
        <v>1700</v>
      </c>
      <c r="I26" s="481" t="s">
        <v>452</v>
      </c>
      <c r="J26" s="227">
        <v>10</v>
      </c>
      <c r="K26" s="240" t="s">
        <v>30</v>
      </c>
      <c r="L26" s="240" t="s">
        <v>99</v>
      </c>
      <c r="M26" s="195"/>
    </row>
    <row r="27" spans="1:18" ht="14.1" customHeight="1" x14ac:dyDescent="0.2">
      <c r="A27" s="613">
        <v>14</v>
      </c>
      <c r="B27" s="221">
        <v>10211</v>
      </c>
      <c r="C27" s="195" t="s">
        <v>329</v>
      </c>
      <c r="D27" s="236" t="s">
        <v>330</v>
      </c>
      <c r="E27" s="239" t="s">
        <v>467</v>
      </c>
      <c r="F27" s="221" t="s">
        <v>28</v>
      </c>
      <c r="G27" s="273">
        <v>5</v>
      </c>
      <c r="H27" s="227">
        <v>2000</v>
      </c>
      <c r="I27" s="481" t="s">
        <v>452</v>
      </c>
      <c r="J27" s="227">
        <v>9</v>
      </c>
      <c r="K27" s="240" t="s">
        <v>30</v>
      </c>
      <c r="L27" s="240" t="s">
        <v>99</v>
      </c>
      <c r="M27" s="195"/>
    </row>
    <row r="28" spans="1:18" s="196" customFormat="1" ht="14.1" customHeight="1" x14ac:dyDescent="0.2">
      <c r="A28" s="609">
        <v>15</v>
      </c>
      <c r="B28" s="221">
        <v>10211</v>
      </c>
      <c r="C28" s="465" t="s">
        <v>463</v>
      </c>
      <c r="D28" s="465" t="s">
        <v>464</v>
      </c>
      <c r="E28" s="465" t="s">
        <v>468</v>
      </c>
      <c r="F28" s="221" t="s">
        <v>28</v>
      </c>
      <c r="G28" s="225" t="s">
        <v>69</v>
      </c>
      <c r="H28" s="225" t="s">
        <v>69</v>
      </c>
      <c r="I28" s="482" t="s">
        <v>1216</v>
      </c>
      <c r="J28" s="639"/>
      <c r="K28" s="469"/>
      <c r="L28" s="466"/>
      <c r="M28" s="470"/>
      <c r="N28" s="510"/>
      <c r="O28" s="510"/>
      <c r="P28" s="511"/>
      <c r="Q28" s="370"/>
      <c r="R28" s="370"/>
    </row>
    <row r="29" spans="1:18" s="196" customFormat="1" ht="14.1" customHeight="1" x14ac:dyDescent="0.2">
      <c r="A29" s="552"/>
      <c r="B29" s="221"/>
      <c r="C29" s="465"/>
      <c r="D29" s="465"/>
      <c r="E29" s="465"/>
      <c r="F29" s="221"/>
      <c r="G29" s="467"/>
      <c r="H29" s="639"/>
      <c r="I29" s="482" t="s">
        <v>1217</v>
      </c>
      <c r="J29" s="639"/>
      <c r="K29" s="469"/>
      <c r="L29" s="466"/>
      <c r="M29" s="470"/>
      <c r="N29" s="510"/>
      <c r="O29" s="510"/>
      <c r="P29" s="511"/>
      <c r="Q29" s="370"/>
      <c r="R29" s="370"/>
    </row>
    <row r="30" spans="1:18" s="471" customFormat="1" ht="14.1" customHeight="1" x14ac:dyDescent="0.2">
      <c r="A30" s="595">
        <v>16</v>
      </c>
      <c r="B30" s="231">
        <v>10211</v>
      </c>
      <c r="C30" s="472" t="s">
        <v>453</v>
      </c>
      <c r="D30" s="472" t="s">
        <v>453</v>
      </c>
      <c r="E30" s="472" t="s">
        <v>466</v>
      </c>
      <c r="F30" s="231" t="s">
        <v>28</v>
      </c>
      <c r="G30" s="474">
        <v>2</v>
      </c>
      <c r="H30" s="225" t="s">
        <v>69</v>
      </c>
      <c r="I30" s="483" t="s">
        <v>455</v>
      </c>
      <c r="J30" s="640"/>
      <c r="K30" s="475"/>
      <c r="L30" s="473"/>
      <c r="M30" s="476"/>
      <c r="N30" s="512"/>
      <c r="O30" s="512"/>
      <c r="P30" s="513"/>
      <c r="Q30" s="514"/>
      <c r="R30" s="514"/>
    </row>
    <row r="31" spans="1:18" s="196" customFormat="1" ht="14.1" customHeight="1" x14ac:dyDescent="0.2">
      <c r="A31" s="595">
        <v>17</v>
      </c>
      <c r="B31" s="221">
        <v>10211</v>
      </c>
      <c r="C31" s="465" t="s">
        <v>454</v>
      </c>
      <c r="D31" s="465" t="s">
        <v>454</v>
      </c>
      <c r="E31" s="465" t="s">
        <v>469</v>
      </c>
      <c r="F31" s="221" t="s">
        <v>28</v>
      </c>
      <c r="G31" s="467">
        <v>2</v>
      </c>
      <c r="H31" s="225" t="s">
        <v>69</v>
      </c>
      <c r="I31" s="482" t="s">
        <v>456</v>
      </c>
      <c r="J31" s="639"/>
      <c r="K31" s="469"/>
      <c r="L31" s="466"/>
      <c r="M31" s="470"/>
      <c r="N31" s="510"/>
      <c r="O31" s="510"/>
      <c r="P31" s="511"/>
      <c r="Q31" s="370"/>
      <c r="R31" s="370"/>
    </row>
    <row r="32" spans="1:18" s="471" customFormat="1" ht="14.1" customHeight="1" x14ac:dyDescent="0.2">
      <c r="A32" s="595">
        <v>18</v>
      </c>
      <c r="B32" s="221">
        <v>10211</v>
      </c>
      <c r="C32" s="472" t="s">
        <v>462</v>
      </c>
      <c r="D32" s="472" t="s">
        <v>460</v>
      </c>
      <c r="E32" s="472" t="s">
        <v>470</v>
      </c>
      <c r="F32" s="473" t="s">
        <v>457</v>
      </c>
      <c r="G32" s="473">
        <v>2</v>
      </c>
      <c r="H32" s="225" t="s">
        <v>69</v>
      </c>
      <c r="I32" s="483" t="s">
        <v>458</v>
      </c>
      <c r="J32" s="641"/>
      <c r="K32" s="473"/>
      <c r="L32" s="475"/>
      <c r="M32" s="473"/>
      <c r="N32" s="512"/>
      <c r="O32" s="512"/>
      <c r="P32" s="512"/>
      <c r="Q32" s="513"/>
      <c r="R32" s="514"/>
    </row>
    <row r="33" spans="1:18" s="471" customFormat="1" ht="14.1" customHeight="1" x14ac:dyDescent="0.2">
      <c r="A33" s="595">
        <v>19</v>
      </c>
      <c r="B33" s="221">
        <v>10211</v>
      </c>
      <c r="C33" s="258" t="s">
        <v>69</v>
      </c>
      <c r="D33" s="472" t="s">
        <v>461</v>
      </c>
      <c r="E33" s="472" t="s">
        <v>471</v>
      </c>
      <c r="F33" s="473" t="s">
        <v>28</v>
      </c>
      <c r="G33" s="473">
        <v>2</v>
      </c>
      <c r="H33" s="225" t="s">
        <v>69</v>
      </c>
      <c r="I33" s="483" t="s">
        <v>459</v>
      </c>
      <c r="J33" s="641"/>
      <c r="K33" s="473"/>
      <c r="L33" s="475"/>
      <c r="M33" s="473"/>
      <c r="N33" s="512"/>
      <c r="O33" s="512"/>
      <c r="P33" s="512"/>
      <c r="Q33" s="513"/>
      <c r="R33" s="514"/>
    </row>
    <row r="34" spans="1:18" s="196" customFormat="1" ht="14.1" customHeight="1" x14ac:dyDescent="0.2">
      <c r="A34" s="595">
        <v>20</v>
      </c>
      <c r="B34" s="221">
        <v>10211</v>
      </c>
      <c r="C34" s="258" t="s">
        <v>69</v>
      </c>
      <c r="D34" s="465" t="s">
        <v>465</v>
      </c>
      <c r="E34" s="465" t="s">
        <v>472</v>
      </c>
      <c r="F34" s="473" t="s">
        <v>28</v>
      </c>
      <c r="G34" s="466">
        <v>2</v>
      </c>
      <c r="H34" s="225" t="s">
        <v>69</v>
      </c>
      <c r="I34" s="483" t="s">
        <v>459</v>
      </c>
      <c r="J34" s="230"/>
      <c r="K34" s="466"/>
      <c r="L34" s="469"/>
      <c r="M34" s="466"/>
      <c r="N34" s="510"/>
      <c r="O34" s="510"/>
      <c r="P34" s="510"/>
      <c r="Q34" s="511"/>
      <c r="R34" s="370"/>
    </row>
    <row r="35" spans="1:18" s="196" customFormat="1" ht="14.1" customHeight="1" x14ac:dyDescent="0.2">
      <c r="A35" s="669">
        <v>21</v>
      </c>
      <c r="B35" s="322">
        <v>10211</v>
      </c>
      <c r="C35" s="600" t="s">
        <v>69</v>
      </c>
      <c r="D35" s="598" t="s">
        <v>518</v>
      </c>
      <c r="E35" s="598" t="s">
        <v>505</v>
      </c>
      <c r="F35" s="601" t="s">
        <v>28</v>
      </c>
      <c r="G35" s="573"/>
      <c r="H35" s="225" t="s">
        <v>69</v>
      </c>
      <c r="I35" s="487" t="s">
        <v>517</v>
      </c>
      <c r="J35" s="368"/>
      <c r="K35" s="599"/>
      <c r="L35" s="602"/>
      <c r="M35" s="603"/>
      <c r="N35" s="510"/>
      <c r="O35" s="510"/>
      <c r="P35" s="510"/>
      <c r="Q35" s="511"/>
      <c r="R35" s="370"/>
    </row>
    <row r="36" spans="1:18" s="351" customFormat="1" ht="14.1" customHeight="1" x14ac:dyDescent="0.2">
      <c r="A36" s="595">
        <v>22</v>
      </c>
      <c r="B36" s="322">
        <v>10211</v>
      </c>
      <c r="C36" s="491" t="s">
        <v>1218</v>
      </c>
      <c r="D36" s="491" t="s">
        <v>826</v>
      </c>
      <c r="E36" s="491" t="s">
        <v>829</v>
      </c>
      <c r="F36" s="500" t="s">
        <v>457</v>
      </c>
      <c r="G36" s="606">
        <v>2</v>
      </c>
      <c r="H36" s="225" t="s">
        <v>69</v>
      </c>
      <c r="I36" s="487" t="s">
        <v>517</v>
      </c>
      <c r="J36" s="503"/>
      <c r="K36" s="500"/>
      <c r="L36" s="503"/>
      <c r="M36" s="500"/>
      <c r="N36" s="607" t="s">
        <v>827</v>
      </c>
      <c r="O36" s="604"/>
      <c r="P36" s="604"/>
      <c r="Q36" s="605"/>
    </row>
    <row r="37" spans="1:18" s="351" customFormat="1" ht="14.1" customHeight="1" x14ac:dyDescent="0.2">
      <c r="A37" s="595">
        <v>23</v>
      </c>
      <c r="B37" s="322">
        <v>10211</v>
      </c>
      <c r="C37" s="600" t="s">
        <v>69</v>
      </c>
      <c r="D37" s="491" t="s">
        <v>1152</v>
      </c>
      <c r="E37" s="491" t="s">
        <v>1153</v>
      </c>
      <c r="F37" s="601" t="s">
        <v>28</v>
      </c>
      <c r="G37" s="606">
        <v>2</v>
      </c>
      <c r="H37" s="225" t="s">
        <v>69</v>
      </c>
      <c r="I37" s="501" t="s">
        <v>1151</v>
      </c>
      <c r="J37" s="503"/>
      <c r="K37" s="500"/>
      <c r="L37" s="503"/>
      <c r="M37" s="500"/>
      <c r="N37" s="607"/>
      <c r="O37" s="604"/>
      <c r="P37" s="604"/>
      <c r="Q37" s="605"/>
    </row>
    <row r="38" spans="1:18" s="351" customFormat="1" ht="14.1" customHeight="1" x14ac:dyDescent="0.2">
      <c r="A38" s="595"/>
      <c r="B38" s="221"/>
      <c r="C38" s="491"/>
      <c r="D38" s="491"/>
      <c r="E38" s="491"/>
      <c r="F38" s="500"/>
      <c r="G38" s="500"/>
      <c r="H38" s="503"/>
      <c r="I38" s="607"/>
      <c r="J38" s="503"/>
      <c r="K38" s="500"/>
      <c r="L38" s="503"/>
      <c r="M38" s="500"/>
      <c r="N38" s="607" t="s">
        <v>828</v>
      </c>
      <c r="O38" s="604"/>
      <c r="P38" s="604"/>
      <c r="Q38" s="605"/>
    </row>
    <row r="39" spans="1:18" ht="14.1" customHeight="1" x14ac:dyDescent="0.2">
      <c r="A39" s="610"/>
      <c r="B39" s="530">
        <v>10391</v>
      </c>
      <c r="C39" s="151" t="s">
        <v>1049</v>
      </c>
      <c r="D39" s="531"/>
      <c r="E39" s="531"/>
      <c r="F39" s="530"/>
      <c r="G39" s="559">
        <f>SUM(G40:G76)</f>
        <v>81</v>
      </c>
      <c r="H39" s="550">
        <f>SUM(H40:H76)</f>
        <v>0</v>
      </c>
      <c r="I39" s="522"/>
      <c r="J39" s="550"/>
      <c r="K39" s="545"/>
      <c r="L39" s="545"/>
      <c r="M39" s="184"/>
    </row>
    <row r="40" spans="1:18" ht="14.1" customHeight="1" x14ac:dyDescent="0.2">
      <c r="A40" s="613">
        <v>1</v>
      </c>
      <c r="B40" s="221">
        <v>10391</v>
      </c>
      <c r="C40" s="258" t="s">
        <v>69</v>
      </c>
      <c r="D40" s="195" t="s">
        <v>248</v>
      </c>
      <c r="E40" s="195" t="s">
        <v>235</v>
      </c>
      <c r="F40" s="221" t="s">
        <v>28</v>
      </c>
      <c r="G40" s="255">
        <v>4</v>
      </c>
      <c r="H40" s="225" t="s">
        <v>69</v>
      </c>
      <c r="I40" s="224" t="s">
        <v>249</v>
      </c>
      <c r="J40" s="225" t="s">
        <v>69</v>
      </c>
      <c r="K40" s="255" t="s">
        <v>351</v>
      </c>
      <c r="L40" s="258" t="s">
        <v>69</v>
      </c>
      <c r="M40" s="78"/>
    </row>
    <row r="41" spans="1:18" ht="14.1" customHeight="1" x14ac:dyDescent="0.2">
      <c r="A41" s="613">
        <v>2</v>
      </c>
      <c r="B41" s="221">
        <v>10391</v>
      </c>
      <c r="C41" s="258" t="s">
        <v>69</v>
      </c>
      <c r="D41" s="195" t="s">
        <v>250</v>
      </c>
      <c r="E41" s="195" t="s">
        <v>251</v>
      </c>
      <c r="F41" s="221" t="s">
        <v>28</v>
      </c>
      <c r="G41" s="255">
        <v>3</v>
      </c>
      <c r="H41" s="225" t="s">
        <v>69</v>
      </c>
      <c r="I41" s="224" t="s">
        <v>249</v>
      </c>
      <c r="J41" s="225" t="s">
        <v>69</v>
      </c>
      <c r="K41" s="255" t="s">
        <v>351</v>
      </c>
      <c r="L41" s="258" t="s">
        <v>69</v>
      </c>
      <c r="M41" s="78"/>
    </row>
    <row r="42" spans="1:18" ht="14.1" customHeight="1" x14ac:dyDescent="0.2">
      <c r="A42" s="613">
        <v>3</v>
      </c>
      <c r="B42" s="221">
        <v>10391</v>
      </c>
      <c r="C42" s="258" t="s">
        <v>69</v>
      </c>
      <c r="D42" s="195" t="s">
        <v>252</v>
      </c>
      <c r="E42" s="195" t="s">
        <v>253</v>
      </c>
      <c r="F42" s="221" t="s">
        <v>28</v>
      </c>
      <c r="G42" s="255">
        <v>3</v>
      </c>
      <c r="H42" s="225" t="s">
        <v>69</v>
      </c>
      <c r="I42" s="224" t="s">
        <v>249</v>
      </c>
      <c r="J42" s="225" t="s">
        <v>69</v>
      </c>
      <c r="K42" s="255" t="s">
        <v>351</v>
      </c>
      <c r="L42" s="258" t="s">
        <v>69</v>
      </c>
      <c r="M42" s="78"/>
    </row>
    <row r="43" spans="1:18" s="543" customFormat="1" ht="14.1" customHeight="1" x14ac:dyDescent="0.2">
      <c r="A43" s="613">
        <v>4</v>
      </c>
      <c r="B43" s="221">
        <v>10391</v>
      </c>
      <c r="C43" s="258" t="s">
        <v>69</v>
      </c>
      <c r="D43" s="195" t="s">
        <v>254</v>
      </c>
      <c r="E43" s="195" t="s">
        <v>253</v>
      </c>
      <c r="F43" s="221" t="s">
        <v>28</v>
      </c>
      <c r="G43" s="255">
        <v>1</v>
      </c>
      <c r="H43" s="225" t="s">
        <v>69</v>
      </c>
      <c r="I43" s="224" t="s">
        <v>249</v>
      </c>
      <c r="J43" s="225" t="s">
        <v>69</v>
      </c>
      <c r="K43" s="255" t="s">
        <v>351</v>
      </c>
      <c r="L43" s="258" t="s">
        <v>69</v>
      </c>
      <c r="M43" s="78"/>
      <c r="N43" s="542"/>
      <c r="O43" s="542"/>
      <c r="P43" s="542"/>
      <c r="Q43" s="542"/>
      <c r="R43" s="542"/>
    </row>
    <row r="44" spans="1:18" ht="14.1" customHeight="1" x14ac:dyDescent="0.2">
      <c r="A44" s="613">
        <v>5</v>
      </c>
      <c r="B44" s="221">
        <v>10391</v>
      </c>
      <c r="C44" s="258" t="s">
        <v>69</v>
      </c>
      <c r="D44" s="195" t="s">
        <v>255</v>
      </c>
      <c r="E44" s="195" t="s">
        <v>253</v>
      </c>
      <c r="F44" s="221" t="s">
        <v>28</v>
      </c>
      <c r="G44" s="255">
        <v>3</v>
      </c>
      <c r="H44" s="225" t="s">
        <v>69</v>
      </c>
      <c r="I44" s="224" t="s">
        <v>249</v>
      </c>
      <c r="J44" s="225" t="s">
        <v>69</v>
      </c>
      <c r="K44" s="255" t="s">
        <v>351</v>
      </c>
      <c r="L44" s="258" t="s">
        <v>69</v>
      </c>
      <c r="M44" s="78"/>
    </row>
    <row r="45" spans="1:18" ht="14.1" customHeight="1" x14ac:dyDescent="0.2">
      <c r="A45" s="613">
        <v>6</v>
      </c>
      <c r="B45" s="221">
        <v>10391</v>
      </c>
      <c r="C45" s="258" t="s">
        <v>69</v>
      </c>
      <c r="D45" s="195" t="s">
        <v>256</v>
      </c>
      <c r="E45" s="195" t="s">
        <v>257</v>
      </c>
      <c r="F45" s="221" t="s">
        <v>28</v>
      </c>
      <c r="G45" s="255">
        <v>4</v>
      </c>
      <c r="H45" s="225" t="s">
        <v>69</v>
      </c>
      <c r="I45" s="224" t="s">
        <v>249</v>
      </c>
      <c r="J45" s="225" t="s">
        <v>69</v>
      </c>
      <c r="K45" s="255" t="s">
        <v>351</v>
      </c>
      <c r="L45" s="258" t="s">
        <v>69</v>
      </c>
      <c r="M45" s="78"/>
    </row>
    <row r="46" spans="1:18" ht="14.1" customHeight="1" x14ac:dyDescent="0.2">
      <c r="A46" s="613">
        <v>7</v>
      </c>
      <c r="B46" s="221">
        <v>10391</v>
      </c>
      <c r="C46" s="258" t="s">
        <v>69</v>
      </c>
      <c r="D46" s="239" t="s">
        <v>270</v>
      </c>
      <c r="E46" s="239" t="s">
        <v>283</v>
      </c>
      <c r="F46" s="221" t="s">
        <v>28</v>
      </c>
      <c r="G46" s="273">
        <v>2</v>
      </c>
      <c r="H46" s="237" t="s">
        <v>69</v>
      </c>
      <c r="I46" s="481" t="s">
        <v>249</v>
      </c>
      <c r="J46" s="225" t="s">
        <v>69</v>
      </c>
      <c r="K46" s="255" t="s">
        <v>351</v>
      </c>
      <c r="L46" s="275" t="s">
        <v>69</v>
      </c>
      <c r="M46" s="150"/>
    </row>
    <row r="47" spans="1:18" ht="14.1" customHeight="1" x14ac:dyDescent="0.2">
      <c r="A47" s="613">
        <v>8</v>
      </c>
      <c r="B47" s="221">
        <v>10391</v>
      </c>
      <c r="C47" s="275" t="s">
        <v>69</v>
      </c>
      <c r="D47" s="239" t="s">
        <v>271</v>
      </c>
      <c r="E47" s="239" t="s">
        <v>283</v>
      </c>
      <c r="F47" s="221" t="s">
        <v>28</v>
      </c>
      <c r="G47" s="273">
        <v>2</v>
      </c>
      <c r="H47" s="237" t="s">
        <v>69</v>
      </c>
      <c r="I47" s="481" t="s">
        <v>249</v>
      </c>
      <c r="J47" s="225" t="s">
        <v>69</v>
      </c>
      <c r="K47" s="255" t="s">
        <v>351</v>
      </c>
      <c r="L47" s="275" t="s">
        <v>69</v>
      </c>
      <c r="M47" s="150"/>
    </row>
    <row r="48" spans="1:18" s="543" customFormat="1" ht="14.1" customHeight="1" x14ac:dyDescent="0.2">
      <c r="A48" s="613">
        <v>9</v>
      </c>
      <c r="B48" s="221">
        <v>10391</v>
      </c>
      <c r="C48" s="275" t="s">
        <v>69</v>
      </c>
      <c r="D48" s="239" t="s">
        <v>272</v>
      </c>
      <c r="E48" s="239" t="s">
        <v>283</v>
      </c>
      <c r="F48" s="221" t="s">
        <v>28</v>
      </c>
      <c r="G48" s="273">
        <v>2</v>
      </c>
      <c r="H48" s="237" t="s">
        <v>69</v>
      </c>
      <c r="I48" s="481" t="s">
        <v>249</v>
      </c>
      <c r="J48" s="225" t="s">
        <v>69</v>
      </c>
      <c r="K48" s="255" t="s">
        <v>351</v>
      </c>
      <c r="L48" s="275" t="s">
        <v>69</v>
      </c>
      <c r="M48" s="150"/>
      <c r="N48" s="542"/>
      <c r="O48" s="542"/>
      <c r="P48" s="542"/>
      <c r="Q48" s="542"/>
      <c r="R48" s="542"/>
    </row>
    <row r="49" spans="1:18" s="543" customFormat="1" ht="14.1" customHeight="1" x14ac:dyDescent="0.2">
      <c r="A49" s="613">
        <v>10</v>
      </c>
      <c r="B49" s="221">
        <v>10391</v>
      </c>
      <c r="C49" s="275" t="s">
        <v>69</v>
      </c>
      <c r="D49" s="239" t="s">
        <v>273</v>
      </c>
      <c r="E49" s="239" t="s">
        <v>283</v>
      </c>
      <c r="F49" s="221" t="s">
        <v>28</v>
      </c>
      <c r="G49" s="273">
        <v>2</v>
      </c>
      <c r="H49" s="237" t="s">
        <v>69</v>
      </c>
      <c r="I49" s="481" t="s">
        <v>249</v>
      </c>
      <c r="J49" s="225" t="s">
        <v>69</v>
      </c>
      <c r="K49" s="255" t="s">
        <v>351</v>
      </c>
      <c r="L49" s="275" t="s">
        <v>69</v>
      </c>
      <c r="M49" s="150"/>
      <c r="N49" s="542"/>
      <c r="O49" s="542"/>
      <c r="P49" s="542"/>
      <c r="Q49" s="542"/>
      <c r="R49" s="542"/>
    </row>
    <row r="50" spans="1:18" s="543" customFormat="1" ht="14.1" customHeight="1" x14ac:dyDescent="0.2">
      <c r="A50" s="613">
        <v>11</v>
      </c>
      <c r="B50" s="221">
        <v>10391</v>
      </c>
      <c r="C50" s="275" t="s">
        <v>69</v>
      </c>
      <c r="D50" s="239" t="s">
        <v>275</v>
      </c>
      <c r="E50" s="239" t="s">
        <v>283</v>
      </c>
      <c r="F50" s="221" t="s">
        <v>28</v>
      </c>
      <c r="G50" s="273">
        <v>2</v>
      </c>
      <c r="H50" s="237" t="s">
        <v>69</v>
      </c>
      <c r="I50" s="481" t="s">
        <v>249</v>
      </c>
      <c r="J50" s="225" t="s">
        <v>69</v>
      </c>
      <c r="K50" s="255" t="s">
        <v>351</v>
      </c>
      <c r="L50" s="275" t="s">
        <v>69</v>
      </c>
      <c r="M50" s="150"/>
      <c r="N50" s="542"/>
      <c r="O50" s="542"/>
      <c r="P50" s="542"/>
      <c r="Q50" s="542"/>
      <c r="R50" s="542"/>
    </row>
    <row r="51" spans="1:18" ht="14.1" customHeight="1" x14ac:dyDescent="0.2">
      <c r="A51" s="613">
        <v>12</v>
      </c>
      <c r="B51" s="221">
        <v>10391</v>
      </c>
      <c r="C51" s="275" t="s">
        <v>69</v>
      </c>
      <c r="D51" s="239" t="s">
        <v>276</v>
      </c>
      <c r="E51" s="239" t="s">
        <v>283</v>
      </c>
      <c r="F51" s="221" t="s">
        <v>28</v>
      </c>
      <c r="G51" s="273">
        <v>2</v>
      </c>
      <c r="H51" s="237" t="s">
        <v>69</v>
      </c>
      <c r="I51" s="481" t="s">
        <v>249</v>
      </c>
      <c r="J51" s="225" t="s">
        <v>69</v>
      </c>
      <c r="K51" s="255" t="s">
        <v>351</v>
      </c>
      <c r="L51" s="275" t="s">
        <v>69</v>
      </c>
      <c r="M51" s="150"/>
    </row>
    <row r="52" spans="1:18" ht="14.1" customHeight="1" x14ac:dyDescent="0.2">
      <c r="A52" s="613">
        <v>13</v>
      </c>
      <c r="B52" s="221">
        <v>10391</v>
      </c>
      <c r="C52" s="275" t="s">
        <v>69</v>
      </c>
      <c r="D52" s="239" t="s">
        <v>277</v>
      </c>
      <c r="E52" s="239" t="s">
        <v>283</v>
      </c>
      <c r="F52" s="221" t="s">
        <v>28</v>
      </c>
      <c r="G52" s="273">
        <v>2</v>
      </c>
      <c r="H52" s="237" t="s">
        <v>69</v>
      </c>
      <c r="I52" s="481" t="s">
        <v>249</v>
      </c>
      <c r="J52" s="225" t="s">
        <v>69</v>
      </c>
      <c r="K52" s="255" t="s">
        <v>351</v>
      </c>
      <c r="L52" s="275" t="s">
        <v>69</v>
      </c>
      <c r="M52" s="150"/>
    </row>
    <row r="53" spans="1:18" s="543" customFormat="1" ht="14.1" customHeight="1" x14ac:dyDescent="0.2">
      <c r="A53" s="613">
        <v>14</v>
      </c>
      <c r="B53" s="221">
        <v>10391</v>
      </c>
      <c r="C53" s="275"/>
      <c r="D53" s="239" t="s">
        <v>350</v>
      </c>
      <c r="E53" s="239" t="s">
        <v>283</v>
      </c>
      <c r="F53" s="221" t="s">
        <v>28</v>
      </c>
      <c r="G53" s="273">
        <v>2</v>
      </c>
      <c r="H53" s="237" t="s">
        <v>69</v>
      </c>
      <c r="I53" s="481" t="s">
        <v>249</v>
      </c>
      <c r="J53" s="225" t="s">
        <v>69</v>
      </c>
      <c r="K53" s="255" t="s">
        <v>351</v>
      </c>
      <c r="L53" s="275"/>
      <c r="M53" s="150"/>
      <c r="N53" s="542"/>
      <c r="O53" s="542"/>
      <c r="P53" s="542"/>
      <c r="Q53" s="542"/>
      <c r="R53" s="542"/>
    </row>
    <row r="54" spans="1:18" ht="14.1" customHeight="1" x14ac:dyDescent="0.2">
      <c r="A54" s="613">
        <v>15</v>
      </c>
      <c r="B54" s="221">
        <v>10391</v>
      </c>
      <c r="C54" s="275" t="s">
        <v>69</v>
      </c>
      <c r="D54" s="239" t="s">
        <v>278</v>
      </c>
      <c r="E54" s="239" t="s">
        <v>283</v>
      </c>
      <c r="F54" s="221" t="s">
        <v>28</v>
      </c>
      <c r="G54" s="273">
        <v>2</v>
      </c>
      <c r="H54" s="237" t="s">
        <v>69</v>
      </c>
      <c r="I54" s="481" t="s">
        <v>249</v>
      </c>
      <c r="J54" s="225" t="s">
        <v>69</v>
      </c>
      <c r="K54" s="255" t="s">
        <v>351</v>
      </c>
      <c r="L54" s="275" t="s">
        <v>69</v>
      </c>
      <c r="M54" s="150"/>
    </row>
    <row r="55" spans="1:18" ht="14.1" customHeight="1" x14ac:dyDescent="0.2">
      <c r="A55" s="613">
        <v>16</v>
      </c>
      <c r="B55" s="221">
        <v>10391</v>
      </c>
      <c r="C55" s="275" t="s">
        <v>69</v>
      </c>
      <c r="D55" s="239" t="s">
        <v>279</v>
      </c>
      <c r="E55" s="239" t="s">
        <v>283</v>
      </c>
      <c r="F55" s="221" t="s">
        <v>28</v>
      </c>
      <c r="G55" s="273">
        <v>2</v>
      </c>
      <c r="H55" s="237" t="s">
        <v>69</v>
      </c>
      <c r="I55" s="481" t="s">
        <v>249</v>
      </c>
      <c r="J55" s="225" t="s">
        <v>69</v>
      </c>
      <c r="K55" s="255" t="s">
        <v>351</v>
      </c>
      <c r="L55" s="275" t="s">
        <v>69</v>
      </c>
      <c r="M55" s="150"/>
    </row>
    <row r="56" spans="1:18" s="543" customFormat="1" ht="14.1" customHeight="1" x14ac:dyDescent="0.2">
      <c r="A56" s="613">
        <v>17</v>
      </c>
      <c r="B56" s="221">
        <v>10391</v>
      </c>
      <c r="C56" s="275" t="s">
        <v>69</v>
      </c>
      <c r="D56" s="239" t="s">
        <v>280</v>
      </c>
      <c r="E56" s="239" t="s">
        <v>283</v>
      </c>
      <c r="F56" s="221" t="s">
        <v>28</v>
      </c>
      <c r="G56" s="273">
        <v>2</v>
      </c>
      <c r="H56" s="237" t="s">
        <v>69</v>
      </c>
      <c r="I56" s="481" t="s">
        <v>249</v>
      </c>
      <c r="J56" s="225" t="s">
        <v>69</v>
      </c>
      <c r="K56" s="255" t="s">
        <v>351</v>
      </c>
      <c r="L56" s="275" t="s">
        <v>69</v>
      </c>
      <c r="M56" s="150"/>
      <c r="N56" s="542"/>
      <c r="O56" s="542"/>
      <c r="P56" s="542"/>
      <c r="Q56" s="542"/>
      <c r="R56" s="542"/>
    </row>
    <row r="57" spans="1:18" s="543" customFormat="1" ht="14.1" customHeight="1" x14ac:dyDescent="0.2">
      <c r="A57" s="613">
        <v>18</v>
      </c>
      <c r="B57" s="221">
        <v>10391</v>
      </c>
      <c r="C57" s="275" t="s">
        <v>69</v>
      </c>
      <c r="D57" s="239" t="s">
        <v>336</v>
      </c>
      <c r="E57" s="239" t="s">
        <v>283</v>
      </c>
      <c r="F57" s="221" t="s">
        <v>28</v>
      </c>
      <c r="G57" s="273">
        <v>2</v>
      </c>
      <c r="H57" s="237" t="s">
        <v>69</v>
      </c>
      <c r="I57" s="481" t="s">
        <v>249</v>
      </c>
      <c r="J57" s="225" t="s">
        <v>69</v>
      </c>
      <c r="K57" s="255" t="s">
        <v>351</v>
      </c>
      <c r="L57" s="275" t="s">
        <v>69</v>
      </c>
      <c r="M57" s="150"/>
      <c r="N57" s="542"/>
      <c r="O57" s="542"/>
      <c r="P57" s="542"/>
      <c r="Q57" s="542"/>
      <c r="R57" s="542"/>
    </row>
    <row r="58" spans="1:18" s="543" customFormat="1" ht="14.1" customHeight="1" x14ac:dyDescent="0.2">
      <c r="A58" s="613">
        <v>19</v>
      </c>
      <c r="B58" s="221">
        <v>10391</v>
      </c>
      <c r="C58" s="275" t="s">
        <v>69</v>
      </c>
      <c r="D58" s="239" t="s">
        <v>337</v>
      </c>
      <c r="E58" s="239" t="s">
        <v>338</v>
      </c>
      <c r="F58" s="221" t="s">
        <v>28</v>
      </c>
      <c r="G58" s="273">
        <v>2</v>
      </c>
      <c r="H58" s="237" t="s">
        <v>69</v>
      </c>
      <c r="I58" s="481" t="s">
        <v>249</v>
      </c>
      <c r="J58" s="225" t="s">
        <v>69</v>
      </c>
      <c r="K58" s="255" t="s">
        <v>351</v>
      </c>
      <c r="L58" s="275" t="s">
        <v>69</v>
      </c>
      <c r="M58" s="150"/>
      <c r="N58" s="542"/>
      <c r="O58" s="542"/>
      <c r="P58" s="542"/>
      <c r="Q58" s="542"/>
      <c r="R58" s="542"/>
    </row>
    <row r="59" spans="1:18" ht="14.1" customHeight="1" x14ac:dyDescent="0.2">
      <c r="A59" s="613">
        <v>20</v>
      </c>
      <c r="B59" s="221">
        <v>10391</v>
      </c>
      <c r="C59" s="275" t="s">
        <v>69</v>
      </c>
      <c r="D59" s="239" t="s">
        <v>339</v>
      </c>
      <c r="E59" s="239" t="s">
        <v>338</v>
      </c>
      <c r="F59" s="221" t="s">
        <v>28</v>
      </c>
      <c r="G59" s="273">
        <v>2</v>
      </c>
      <c r="H59" s="237" t="s">
        <v>69</v>
      </c>
      <c r="I59" s="481" t="s">
        <v>249</v>
      </c>
      <c r="J59" s="225" t="s">
        <v>69</v>
      </c>
      <c r="K59" s="255" t="s">
        <v>351</v>
      </c>
      <c r="L59" s="275" t="s">
        <v>69</v>
      </c>
      <c r="M59" s="150"/>
    </row>
    <row r="60" spans="1:18" ht="14.1" customHeight="1" x14ac:dyDescent="0.2">
      <c r="A60" s="613">
        <v>21</v>
      </c>
      <c r="B60" s="221">
        <v>10391</v>
      </c>
      <c r="C60" s="275" t="s">
        <v>69</v>
      </c>
      <c r="D60" s="239" t="s">
        <v>340</v>
      </c>
      <c r="E60" s="239" t="s">
        <v>338</v>
      </c>
      <c r="F60" s="221" t="s">
        <v>28</v>
      </c>
      <c r="G60" s="273">
        <v>2</v>
      </c>
      <c r="H60" s="237" t="s">
        <v>69</v>
      </c>
      <c r="I60" s="481" t="s">
        <v>249</v>
      </c>
      <c r="J60" s="225" t="s">
        <v>69</v>
      </c>
      <c r="K60" s="255" t="s">
        <v>351</v>
      </c>
      <c r="L60" s="275" t="s">
        <v>69</v>
      </c>
      <c r="M60" s="150"/>
    </row>
    <row r="61" spans="1:18" s="543" customFormat="1" ht="14.1" customHeight="1" x14ac:dyDescent="0.2">
      <c r="A61" s="613">
        <v>22</v>
      </c>
      <c r="B61" s="221">
        <v>10391</v>
      </c>
      <c r="C61" s="275" t="s">
        <v>69</v>
      </c>
      <c r="D61" s="239" t="s">
        <v>341</v>
      </c>
      <c r="E61" s="239" t="s">
        <v>338</v>
      </c>
      <c r="F61" s="221" t="s">
        <v>28</v>
      </c>
      <c r="G61" s="273">
        <v>2</v>
      </c>
      <c r="H61" s="237" t="s">
        <v>69</v>
      </c>
      <c r="I61" s="481" t="s">
        <v>249</v>
      </c>
      <c r="J61" s="225" t="s">
        <v>69</v>
      </c>
      <c r="K61" s="255" t="s">
        <v>351</v>
      </c>
      <c r="L61" s="275" t="s">
        <v>69</v>
      </c>
      <c r="M61" s="150"/>
      <c r="N61" s="542"/>
      <c r="O61" s="542"/>
      <c r="P61" s="542"/>
      <c r="Q61" s="542"/>
      <c r="R61" s="542"/>
    </row>
    <row r="62" spans="1:18" s="543" customFormat="1" ht="14.1" customHeight="1" x14ac:dyDescent="0.2">
      <c r="A62" s="613">
        <v>23</v>
      </c>
      <c r="B62" s="221">
        <v>10391</v>
      </c>
      <c r="C62" s="275" t="s">
        <v>69</v>
      </c>
      <c r="D62" s="239" t="s">
        <v>342</v>
      </c>
      <c r="E62" s="239" t="s">
        <v>338</v>
      </c>
      <c r="F62" s="221" t="s">
        <v>28</v>
      </c>
      <c r="G62" s="273">
        <v>2</v>
      </c>
      <c r="H62" s="237" t="s">
        <v>69</v>
      </c>
      <c r="I62" s="481" t="s">
        <v>249</v>
      </c>
      <c r="J62" s="225" t="s">
        <v>69</v>
      </c>
      <c r="K62" s="255" t="s">
        <v>351</v>
      </c>
      <c r="L62" s="275" t="s">
        <v>69</v>
      </c>
      <c r="M62" s="150"/>
      <c r="N62" s="542"/>
      <c r="O62" s="542"/>
      <c r="P62" s="542"/>
      <c r="Q62" s="542"/>
      <c r="R62" s="542"/>
    </row>
    <row r="63" spans="1:18" s="543" customFormat="1" ht="14.1" customHeight="1" x14ac:dyDescent="0.2">
      <c r="A63" s="613">
        <v>24</v>
      </c>
      <c r="B63" s="221">
        <v>10391</v>
      </c>
      <c r="C63" s="275" t="s">
        <v>69</v>
      </c>
      <c r="D63" s="239" t="s">
        <v>343</v>
      </c>
      <c r="E63" s="239" t="s">
        <v>348</v>
      </c>
      <c r="F63" s="221" t="s">
        <v>28</v>
      </c>
      <c r="G63" s="273">
        <v>2</v>
      </c>
      <c r="H63" s="237" t="s">
        <v>69</v>
      </c>
      <c r="I63" s="481" t="s">
        <v>249</v>
      </c>
      <c r="J63" s="225" t="s">
        <v>69</v>
      </c>
      <c r="K63" s="255" t="s">
        <v>351</v>
      </c>
      <c r="L63" s="275" t="s">
        <v>69</v>
      </c>
      <c r="M63" s="150"/>
      <c r="N63" s="542"/>
      <c r="O63" s="542"/>
      <c r="P63" s="542"/>
      <c r="Q63" s="542"/>
      <c r="R63" s="542"/>
    </row>
    <row r="64" spans="1:18" ht="14.1" customHeight="1" x14ac:dyDescent="0.2">
      <c r="A64" s="613">
        <v>25</v>
      </c>
      <c r="B64" s="221">
        <v>10391</v>
      </c>
      <c r="C64" s="275" t="s">
        <v>69</v>
      </c>
      <c r="D64" s="195" t="s">
        <v>344</v>
      </c>
      <c r="E64" s="239" t="s">
        <v>348</v>
      </c>
      <c r="F64" s="221" t="s">
        <v>28</v>
      </c>
      <c r="G64" s="273">
        <v>2</v>
      </c>
      <c r="H64" s="237" t="s">
        <v>69</v>
      </c>
      <c r="I64" s="481" t="s">
        <v>249</v>
      </c>
      <c r="J64" s="225" t="s">
        <v>69</v>
      </c>
      <c r="K64" s="255" t="s">
        <v>351</v>
      </c>
      <c r="L64" s="275" t="s">
        <v>69</v>
      </c>
      <c r="M64" s="150"/>
    </row>
    <row r="65" spans="1:18" ht="14.1" customHeight="1" x14ac:dyDescent="0.2">
      <c r="A65" s="670">
        <v>26</v>
      </c>
      <c r="B65" s="247">
        <v>10391</v>
      </c>
      <c r="C65" s="287" t="s">
        <v>69</v>
      </c>
      <c r="D65" s="288" t="s">
        <v>345</v>
      </c>
      <c r="E65" s="289" t="s">
        <v>348</v>
      </c>
      <c r="F65" s="247" t="s">
        <v>28</v>
      </c>
      <c r="G65" s="295">
        <v>2</v>
      </c>
      <c r="H65" s="357" t="s">
        <v>69</v>
      </c>
      <c r="I65" s="484" t="s">
        <v>249</v>
      </c>
      <c r="J65" s="225" t="s">
        <v>69</v>
      </c>
      <c r="K65" s="291" t="s">
        <v>351</v>
      </c>
      <c r="L65" s="287" t="s">
        <v>69</v>
      </c>
      <c r="M65" s="546"/>
    </row>
    <row r="66" spans="1:18" s="543" customFormat="1" ht="14.1" customHeight="1" x14ac:dyDescent="0.2">
      <c r="A66" s="613">
        <v>27</v>
      </c>
      <c r="B66" s="221">
        <v>10391</v>
      </c>
      <c r="C66" s="275" t="s">
        <v>69</v>
      </c>
      <c r="D66" s="195" t="s">
        <v>346</v>
      </c>
      <c r="E66" s="195" t="s">
        <v>349</v>
      </c>
      <c r="F66" s="221" t="s">
        <v>28</v>
      </c>
      <c r="G66" s="273">
        <v>2</v>
      </c>
      <c r="H66" s="237" t="s">
        <v>69</v>
      </c>
      <c r="I66" s="481" t="s">
        <v>249</v>
      </c>
      <c r="J66" s="225" t="s">
        <v>69</v>
      </c>
      <c r="K66" s="255" t="s">
        <v>351</v>
      </c>
      <c r="L66" s="275" t="s">
        <v>69</v>
      </c>
      <c r="M66" s="150"/>
      <c r="N66" s="542"/>
      <c r="O66" s="542"/>
      <c r="P66" s="542"/>
      <c r="Q66" s="542"/>
      <c r="R66" s="542"/>
    </row>
    <row r="67" spans="1:18" s="543" customFormat="1" ht="14.1" customHeight="1" x14ac:dyDescent="0.2">
      <c r="A67" s="613">
        <v>28</v>
      </c>
      <c r="B67" s="221">
        <v>10391</v>
      </c>
      <c r="C67" s="275" t="s">
        <v>69</v>
      </c>
      <c r="D67" s="195" t="s">
        <v>347</v>
      </c>
      <c r="E67" s="195" t="s">
        <v>349</v>
      </c>
      <c r="F67" s="221" t="s">
        <v>28</v>
      </c>
      <c r="G67" s="273">
        <v>2</v>
      </c>
      <c r="H67" s="237" t="s">
        <v>69</v>
      </c>
      <c r="I67" s="481" t="s">
        <v>249</v>
      </c>
      <c r="J67" s="225" t="s">
        <v>69</v>
      </c>
      <c r="K67" s="255" t="s">
        <v>351</v>
      </c>
      <c r="L67" s="275" t="s">
        <v>69</v>
      </c>
      <c r="M67" s="150"/>
      <c r="N67" s="542"/>
      <c r="O67" s="542"/>
      <c r="P67" s="542"/>
      <c r="Q67" s="542"/>
      <c r="R67" s="542"/>
    </row>
    <row r="68" spans="1:18" s="548" customFormat="1" ht="14.1" customHeight="1" x14ac:dyDescent="0.2">
      <c r="A68" s="609">
        <v>29</v>
      </c>
      <c r="B68" s="221">
        <v>10391</v>
      </c>
      <c r="C68" s="275" t="s">
        <v>69</v>
      </c>
      <c r="D68" s="488" t="s">
        <v>478</v>
      </c>
      <c r="E68" s="488" t="s">
        <v>473</v>
      </c>
      <c r="F68" s="221" t="s">
        <v>28</v>
      </c>
      <c r="G68" s="273">
        <v>2</v>
      </c>
      <c r="H68" s="237" t="s">
        <v>69</v>
      </c>
      <c r="I68" s="489" t="s">
        <v>249</v>
      </c>
      <c r="J68" s="225" t="s">
        <v>69</v>
      </c>
      <c r="K68" s="255" t="s">
        <v>351</v>
      </c>
      <c r="L68" s="275" t="s">
        <v>69</v>
      </c>
      <c r="M68" s="221"/>
      <c r="N68" s="547"/>
      <c r="O68" s="547"/>
      <c r="P68" s="547"/>
      <c r="Q68" s="547"/>
      <c r="R68" s="547"/>
    </row>
    <row r="69" spans="1:18" s="117" customFormat="1" ht="14.1" customHeight="1" x14ac:dyDescent="0.2">
      <c r="A69" s="670">
        <v>30</v>
      </c>
      <c r="B69" s="221">
        <v>10391</v>
      </c>
      <c r="C69" s="275" t="s">
        <v>69</v>
      </c>
      <c r="D69" s="490" t="s">
        <v>479</v>
      </c>
      <c r="E69" s="490" t="s">
        <v>473</v>
      </c>
      <c r="F69" s="221" t="s">
        <v>28</v>
      </c>
      <c r="G69" s="273">
        <v>2</v>
      </c>
      <c r="H69" s="237" t="s">
        <v>69</v>
      </c>
      <c r="I69" s="487" t="s">
        <v>249</v>
      </c>
      <c r="J69" s="225" t="s">
        <v>69</v>
      </c>
      <c r="K69" s="255" t="s">
        <v>351</v>
      </c>
      <c r="L69" s="275" t="s">
        <v>69</v>
      </c>
      <c r="M69" s="247"/>
      <c r="N69" s="547"/>
      <c r="O69" s="547"/>
      <c r="P69" s="547"/>
      <c r="Q69" s="547"/>
      <c r="R69" s="547"/>
    </row>
    <row r="70" spans="1:18" s="117" customFormat="1" ht="14.1" customHeight="1" x14ac:dyDescent="0.2">
      <c r="A70" s="613">
        <v>31</v>
      </c>
      <c r="B70" s="221">
        <v>10391</v>
      </c>
      <c r="C70" s="275" t="s">
        <v>69</v>
      </c>
      <c r="D70" s="490" t="s">
        <v>480</v>
      </c>
      <c r="E70" s="490" t="s">
        <v>474</v>
      </c>
      <c r="F70" s="221" t="s">
        <v>28</v>
      </c>
      <c r="G70" s="273">
        <v>2</v>
      </c>
      <c r="H70" s="237" t="s">
        <v>69</v>
      </c>
      <c r="I70" s="490" t="s">
        <v>249</v>
      </c>
      <c r="J70" s="225" t="s">
        <v>69</v>
      </c>
      <c r="K70" s="255" t="s">
        <v>351</v>
      </c>
      <c r="L70" s="275" t="s">
        <v>69</v>
      </c>
      <c r="M70" s="221"/>
      <c r="N70" s="547"/>
      <c r="O70" s="547"/>
      <c r="P70" s="547"/>
      <c r="Q70" s="547"/>
      <c r="R70" s="547"/>
    </row>
    <row r="71" spans="1:18" s="117" customFormat="1" ht="14.1" customHeight="1" x14ac:dyDescent="0.2">
      <c r="A71" s="670">
        <v>32</v>
      </c>
      <c r="B71" s="221">
        <v>10391</v>
      </c>
      <c r="C71" s="275" t="s">
        <v>69</v>
      </c>
      <c r="D71" s="490" t="s">
        <v>481</v>
      </c>
      <c r="E71" s="490" t="s">
        <v>475</v>
      </c>
      <c r="F71" s="221" t="s">
        <v>28</v>
      </c>
      <c r="G71" s="273">
        <v>2</v>
      </c>
      <c r="H71" s="237" t="s">
        <v>69</v>
      </c>
      <c r="I71" s="490" t="s">
        <v>249</v>
      </c>
      <c r="J71" s="225" t="s">
        <v>69</v>
      </c>
      <c r="K71" s="255" t="s">
        <v>351</v>
      </c>
      <c r="L71" s="275" t="s">
        <v>69</v>
      </c>
      <c r="M71" s="221"/>
      <c r="N71" s="547"/>
      <c r="O71" s="547"/>
      <c r="P71" s="547"/>
      <c r="Q71" s="547"/>
      <c r="R71" s="547"/>
    </row>
    <row r="72" spans="1:18" s="117" customFormat="1" ht="14.1" customHeight="1" x14ac:dyDescent="0.2">
      <c r="A72" s="613">
        <v>33</v>
      </c>
      <c r="B72" s="221">
        <v>10391</v>
      </c>
      <c r="C72" s="275" t="s">
        <v>69</v>
      </c>
      <c r="D72" s="490" t="s">
        <v>482</v>
      </c>
      <c r="E72" s="490" t="s">
        <v>476</v>
      </c>
      <c r="F72" s="221" t="s">
        <v>28</v>
      </c>
      <c r="G72" s="273">
        <v>2</v>
      </c>
      <c r="H72" s="237" t="s">
        <v>69</v>
      </c>
      <c r="I72" s="490" t="s">
        <v>249</v>
      </c>
      <c r="J72" s="225" t="s">
        <v>69</v>
      </c>
      <c r="K72" s="255" t="s">
        <v>351</v>
      </c>
      <c r="L72" s="275" t="s">
        <v>69</v>
      </c>
      <c r="M72" s="221"/>
      <c r="N72" s="547"/>
      <c r="O72" s="547"/>
      <c r="P72" s="547"/>
      <c r="Q72" s="547"/>
      <c r="R72" s="547"/>
    </row>
    <row r="73" spans="1:18" s="117" customFormat="1" ht="14.1" customHeight="1" x14ac:dyDescent="0.2">
      <c r="A73" s="670">
        <v>34</v>
      </c>
      <c r="B73" s="221">
        <v>10391</v>
      </c>
      <c r="C73" s="275" t="s">
        <v>69</v>
      </c>
      <c r="D73" s="490" t="s">
        <v>483</v>
      </c>
      <c r="E73" s="490" t="s">
        <v>476</v>
      </c>
      <c r="F73" s="221" t="s">
        <v>28</v>
      </c>
      <c r="G73" s="273">
        <v>2</v>
      </c>
      <c r="H73" s="237" t="s">
        <v>69</v>
      </c>
      <c r="I73" s="490" t="s">
        <v>249</v>
      </c>
      <c r="J73" s="225" t="s">
        <v>69</v>
      </c>
      <c r="K73" s="255" t="s">
        <v>351</v>
      </c>
      <c r="L73" s="275" t="s">
        <v>69</v>
      </c>
      <c r="M73" s="221"/>
      <c r="N73" s="547"/>
      <c r="O73" s="547"/>
      <c r="P73" s="547"/>
      <c r="Q73" s="547"/>
      <c r="R73" s="547"/>
    </row>
    <row r="74" spans="1:18" s="117" customFormat="1" ht="14.1" customHeight="1" x14ac:dyDescent="0.2">
      <c r="A74" s="613">
        <v>35</v>
      </c>
      <c r="B74" s="221">
        <v>10391</v>
      </c>
      <c r="C74" s="275" t="s">
        <v>69</v>
      </c>
      <c r="D74" s="490" t="s">
        <v>484</v>
      </c>
      <c r="E74" s="490" t="s">
        <v>476</v>
      </c>
      <c r="F74" s="221" t="s">
        <v>28</v>
      </c>
      <c r="G74" s="273">
        <v>2</v>
      </c>
      <c r="H74" s="237" t="s">
        <v>69</v>
      </c>
      <c r="I74" s="490" t="s">
        <v>249</v>
      </c>
      <c r="J74" s="225" t="s">
        <v>69</v>
      </c>
      <c r="K74" s="255" t="s">
        <v>351</v>
      </c>
      <c r="L74" s="275" t="s">
        <v>69</v>
      </c>
      <c r="M74" s="221"/>
      <c r="N74" s="547"/>
      <c r="O74" s="547"/>
      <c r="P74" s="547"/>
      <c r="Q74" s="547"/>
      <c r="R74" s="547"/>
    </row>
    <row r="75" spans="1:18" s="117" customFormat="1" ht="14.1" customHeight="1" x14ac:dyDescent="0.2">
      <c r="A75" s="670">
        <v>36</v>
      </c>
      <c r="B75" s="221">
        <v>10391</v>
      </c>
      <c r="C75" s="275" t="s">
        <v>69</v>
      </c>
      <c r="D75" s="490" t="s">
        <v>485</v>
      </c>
      <c r="E75" s="490" t="s">
        <v>476</v>
      </c>
      <c r="F75" s="221" t="s">
        <v>28</v>
      </c>
      <c r="G75" s="273">
        <v>2</v>
      </c>
      <c r="H75" s="237" t="s">
        <v>69</v>
      </c>
      <c r="I75" s="490" t="s">
        <v>249</v>
      </c>
      <c r="J75" s="225" t="s">
        <v>69</v>
      </c>
      <c r="K75" s="255" t="s">
        <v>351</v>
      </c>
      <c r="L75" s="275" t="s">
        <v>69</v>
      </c>
      <c r="M75" s="221"/>
      <c r="N75" s="547"/>
      <c r="O75" s="547"/>
      <c r="P75" s="547"/>
      <c r="Q75" s="547"/>
      <c r="R75" s="547"/>
    </row>
    <row r="76" spans="1:18" s="117" customFormat="1" ht="14.1" customHeight="1" x14ac:dyDescent="0.2">
      <c r="A76" s="613">
        <v>37</v>
      </c>
      <c r="B76" s="221">
        <v>10391</v>
      </c>
      <c r="C76" s="275" t="s">
        <v>69</v>
      </c>
      <c r="D76" s="491" t="s">
        <v>486</v>
      </c>
      <c r="E76" s="195" t="s">
        <v>477</v>
      </c>
      <c r="F76" s="221" t="s">
        <v>28</v>
      </c>
      <c r="G76" s="273">
        <v>3</v>
      </c>
      <c r="H76" s="237" t="s">
        <v>69</v>
      </c>
      <c r="I76" s="487" t="s">
        <v>249</v>
      </c>
      <c r="J76" s="229"/>
      <c r="K76" s="255"/>
      <c r="L76" s="275"/>
      <c r="M76" s="221"/>
      <c r="N76" s="547"/>
      <c r="O76" s="547"/>
      <c r="P76" s="547"/>
      <c r="Q76" s="547"/>
      <c r="R76" s="547"/>
    </row>
    <row r="77" spans="1:18" s="117" customFormat="1" ht="14.1" customHeight="1" x14ac:dyDescent="0.2">
      <c r="A77" s="613"/>
      <c r="B77" s="221"/>
      <c r="C77" s="275"/>
      <c r="D77" s="491"/>
      <c r="E77" s="195"/>
      <c r="F77" s="221"/>
      <c r="G77" s="273"/>
      <c r="H77" s="237"/>
      <c r="I77" s="487"/>
      <c r="J77" s="229"/>
      <c r="K77" s="255"/>
      <c r="L77" s="275"/>
      <c r="M77" s="221"/>
      <c r="N77" s="547"/>
      <c r="O77" s="547"/>
      <c r="P77" s="547"/>
      <c r="Q77" s="547"/>
      <c r="R77" s="547"/>
    </row>
    <row r="78" spans="1:18" ht="14.1" customHeight="1" x14ac:dyDescent="0.2">
      <c r="A78" s="610"/>
      <c r="B78" s="530">
        <v>10392</v>
      </c>
      <c r="C78" s="151" t="s">
        <v>1050</v>
      </c>
      <c r="D78" s="531"/>
      <c r="E78" s="531"/>
      <c r="F78" s="530"/>
      <c r="G78" s="559">
        <f>SUM(G79:G93)</f>
        <v>41</v>
      </c>
      <c r="H78" s="559">
        <f>SUM(H79:H93)</f>
        <v>0</v>
      </c>
      <c r="I78" s="522"/>
      <c r="J78" s="549" t="str">
        <f>+J79</f>
        <v>-</v>
      </c>
      <c r="K78" s="550" t="str">
        <f>+K79</f>
        <v>-</v>
      </c>
      <c r="L78" s="545"/>
      <c r="M78" s="184"/>
    </row>
    <row r="79" spans="1:18" ht="14.1" customHeight="1" x14ac:dyDescent="0.2">
      <c r="A79" s="613">
        <v>1</v>
      </c>
      <c r="B79" s="221">
        <v>10392</v>
      </c>
      <c r="C79" s="258" t="s">
        <v>69</v>
      </c>
      <c r="D79" s="195" t="s">
        <v>258</v>
      </c>
      <c r="E79" s="195" t="s">
        <v>268</v>
      </c>
      <c r="F79" s="221" t="s">
        <v>28</v>
      </c>
      <c r="G79" s="255">
        <v>4</v>
      </c>
      <c r="H79" s="225" t="s">
        <v>69</v>
      </c>
      <c r="I79" s="224" t="s">
        <v>269</v>
      </c>
      <c r="J79" s="225" t="s">
        <v>69</v>
      </c>
      <c r="K79" s="258" t="s">
        <v>69</v>
      </c>
      <c r="L79" s="258" t="s">
        <v>69</v>
      </c>
      <c r="M79" s="78"/>
    </row>
    <row r="80" spans="1:18" ht="12.75" x14ac:dyDescent="0.2">
      <c r="A80" s="613">
        <v>2</v>
      </c>
      <c r="B80" s="221">
        <v>10392</v>
      </c>
      <c r="C80" s="258" t="s">
        <v>69</v>
      </c>
      <c r="D80" s="195" t="s">
        <v>259</v>
      </c>
      <c r="E80" s="195" t="s">
        <v>268</v>
      </c>
      <c r="F80" s="221" t="s">
        <v>28</v>
      </c>
      <c r="G80" s="255">
        <v>2</v>
      </c>
      <c r="H80" s="225" t="s">
        <v>69</v>
      </c>
      <c r="I80" s="224" t="s">
        <v>269</v>
      </c>
      <c r="J80" s="225" t="s">
        <v>69</v>
      </c>
      <c r="K80" s="258" t="s">
        <v>69</v>
      </c>
      <c r="L80" s="258" t="s">
        <v>69</v>
      </c>
      <c r="M80" s="78"/>
    </row>
    <row r="81" spans="1:18" ht="12.75" x14ac:dyDescent="0.2">
      <c r="A81" s="613">
        <v>3</v>
      </c>
      <c r="B81" s="221">
        <v>10392</v>
      </c>
      <c r="C81" s="258" t="s">
        <v>69</v>
      </c>
      <c r="D81" s="195" t="s">
        <v>260</v>
      </c>
      <c r="E81" s="195" t="s">
        <v>253</v>
      </c>
      <c r="F81" s="221" t="s">
        <v>28</v>
      </c>
      <c r="G81" s="255">
        <v>4</v>
      </c>
      <c r="H81" s="225" t="s">
        <v>69</v>
      </c>
      <c r="I81" s="224" t="s">
        <v>269</v>
      </c>
      <c r="J81" s="225" t="s">
        <v>69</v>
      </c>
      <c r="K81" s="258" t="s">
        <v>69</v>
      </c>
      <c r="L81" s="258" t="s">
        <v>69</v>
      </c>
      <c r="M81" s="78"/>
    </row>
    <row r="82" spans="1:18" ht="12.75" x14ac:dyDescent="0.2">
      <c r="A82" s="613">
        <v>4</v>
      </c>
      <c r="B82" s="221">
        <v>10392</v>
      </c>
      <c r="C82" s="258" t="s">
        <v>69</v>
      </c>
      <c r="D82" s="195" t="s">
        <v>261</v>
      </c>
      <c r="E82" s="195" t="s">
        <v>267</v>
      </c>
      <c r="F82" s="221" t="s">
        <v>28</v>
      </c>
      <c r="G82" s="255">
        <v>2</v>
      </c>
      <c r="H82" s="225" t="s">
        <v>69</v>
      </c>
      <c r="I82" s="224" t="s">
        <v>269</v>
      </c>
      <c r="J82" s="225" t="s">
        <v>69</v>
      </c>
      <c r="K82" s="258" t="s">
        <v>69</v>
      </c>
      <c r="L82" s="258" t="s">
        <v>69</v>
      </c>
      <c r="M82" s="78"/>
    </row>
    <row r="83" spans="1:18" ht="12.75" x14ac:dyDescent="0.2">
      <c r="A83" s="613">
        <v>5</v>
      </c>
      <c r="B83" s="221">
        <v>10392</v>
      </c>
      <c r="C83" s="258" t="s">
        <v>69</v>
      </c>
      <c r="D83" s="195" t="s">
        <v>262</v>
      </c>
      <c r="E83" s="195" t="s">
        <v>267</v>
      </c>
      <c r="F83" s="221" t="s">
        <v>28</v>
      </c>
      <c r="G83" s="255">
        <v>3</v>
      </c>
      <c r="H83" s="225" t="s">
        <v>69</v>
      </c>
      <c r="I83" s="224" t="s">
        <v>269</v>
      </c>
      <c r="J83" s="225" t="s">
        <v>69</v>
      </c>
      <c r="K83" s="258" t="s">
        <v>69</v>
      </c>
      <c r="L83" s="258" t="s">
        <v>69</v>
      </c>
      <c r="M83" s="78"/>
    </row>
    <row r="84" spans="1:18" ht="12.75" x14ac:dyDescent="0.2">
      <c r="A84" s="613">
        <v>6</v>
      </c>
      <c r="B84" s="221">
        <v>10392</v>
      </c>
      <c r="C84" s="258" t="s">
        <v>69</v>
      </c>
      <c r="D84" s="195" t="s">
        <v>263</v>
      </c>
      <c r="E84" s="195" t="s">
        <v>266</v>
      </c>
      <c r="F84" s="221" t="s">
        <v>28</v>
      </c>
      <c r="G84" s="255">
        <v>4</v>
      </c>
      <c r="H84" s="225" t="s">
        <v>69</v>
      </c>
      <c r="I84" s="224" t="s">
        <v>269</v>
      </c>
      <c r="J84" s="225" t="s">
        <v>69</v>
      </c>
      <c r="K84" s="258" t="s">
        <v>69</v>
      </c>
      <c r="L84" s="258" t="s">
        <v>69</v>
      </c>
      <c r="M84" s="78"/>
    </row>
    <row r="85" spans="1:18" ht="12.75" x14ac:dyDescent="0.2">
      <c r="A85" s="613">
        <v>7</v>
      </c>
      <c r="B85" s="221">
        <v>10392</v>
      </c>
      <c r="C85" s="258" t="s">
        <v>69</v>
      </c>
      <c r="D85" s="195" t="s">
        <v>264</v>
      </c>
      <c r="E85" s="195" t="s">
        <v>265</v>
      </c>
      <c r="F85" s="221" t="s">
        <v>28</v>
      </c>
      <c r="G85" s="255">
        <v>3</v>
      </c>
      <c r="H85" s="225" t="s">
        <v>69</v>
      </c>
      <c r="I85" s="224" t="s">
        <v>269</v>
      </c>
      <c r="J85" s="225" t="s">
        <v>69</v>
      </c>
      <c r="K85" s="258" t="s">
        <v>69</v>
      </c>
      <c r="L85" s="258" t="s">
        <v>69</v>
      </c>
      <c r="M85" s="78"/>
    </row>
    <row r="86" spans="1:18" ht="12.75" x14ac:dyDescent="0.2">
      <c r="A86" s="613">
        <v>8</v>
      </c>
      <c r="B86" s="221">
        <v>10392</v>
      </c>
      <c r="C86" s="275" t="s">
        <v>69</v>
      </c>
      <c r="D86" s="239" t="s">
        <v>274</v>
      </c>
      <c r="E86" s="239" t="s">
        <v>283</v>
      </c>
      <c r="F86" s="221" t="s">
        <v>28</v>
      </c>
      <c r="G86" s="273">
        <v>2</v>
      </c>
      <c r="H86" s="237" t="s">
        <v>69</v>
      </c>
      <c r="I86" s="481" t="s">
        <v>269</v>
      </c>
      <c r="J86" s="229">
        <v>0</v>
      </c>
      <c r="K86" s="255" t="s">
        <v>351</v>
      </c>
      <c r="L86" s="275" t="s">
        <v>69</v>
      </c>
      <c r="M86" s="150"/>
    </row>
    <row r="87" spans="1:18" ht="12.75" x14ac:dyDescent="0.2">
      <c r="A87" s="613">
        <v>9</v>
      </c>
      <c r="B87" s="221">
        <v>10392</v>
      </c>
      <c r="C87" s="275" t="s">
        <v>69</v>
      </c>
      <c r="D87" s="239" t="s">
        <v>281</v>
      </c>
      <c r="E87" s="239" t="s">
        <v>283</v>
      </c>
      <c r="F87" s="221" t="s">
        <v>28</v>
      </c>
      <c r="G87" s="273">
        <v>2</v>
      </c>
      <c r="H87" s="237" t="s">
        <v>69</v>
      </c>
      <c r="I87" s="481" t="s">
        <v>269</v>
      </c>
      <c r="J87" s="229">
        <v>0</v>
      </c>
      <c r="K87" s="255" t="s">
        <v>351</v>
      </c>
      <c r="L87" s="275" t="s">
        <v>69</v>
      </c>
      <c r="M87" s="150"/>
    </row>
    <row r="88" spans="1:18" s="196" customFormat="1" ht="12.75" x14ac:dyDescent="0.2">
      <c r="A88" s="613">
        <v>10</v>
      </c>
      <c r="B88" s="221">
        <v>10392</v>
      </c>
      <c r="C88" s="275" t="s">
        <v>69</v>
      </c>
      <c r="D88" s="239" t="s">
        <v>282</v>
      </c>
      <c r="E88" s="239" t="s">
        <v>283</v>
      </c>
      <c r="F88" s="221" t="s">
        <v>28</v>
      </c>
      <c r="G88" s="273">
        <v>2</v>
      </c>
      <c r="H88" s="237" t="s">
        <v>69</v>
      </c>
      <c r="I88" s="481" t="s">
        <v>269</v>
      </c>
      <c r="J88" s="229">
        <v>0</v>
      </c>
      <c r="K88" s="255" t="s">
        <v>351</v>
      </c>
      <c r="L88" s="275" t="s">
        <v>69</v>
      </c>
      <c r="M88" s="221"/>
      <c r="N88" s="370"/>
      <c r="O88" s="370"/>
      <c r="P88" s="370"/>
      <c r="Q88" s="370"/>
      <c r="R88" s="370"/>
    </row>
    <row r="89" spans="1:18" s="196" customFormat="1" ht="12.75" x14ac:dyDescent="0.2">
      <c r="A89" s="609">
        <v>11</v>
      </c>
      <c r="B89" s="221">
        <v>10392</v>
      </c>
      <c r="C89" s="275" t="s">
        <v>69</v>
      </c>
      <c r="D89" s="496" t="s">
        <v>487</v>
      </c>
      <c r="E89" s="496" t="s">
        <v>474</v>
      </c>
      <c r="F89" s="221" t="s">
        <v>28</v>
      </c>
      <c r="G89" s="587">
        <v>3</v>
      </c>
      <c r="H89" s="237" t="s">
        <v>69</v>
      </c>
      <c r="I89" s="496" t="s">
        <v>269</v>
      </c>
      <c r="J89" s="654"/>
      <c r="K89" s="595"/>
      <c r="L89" s="492"/>
      <c r="M89" s="221"/>
      <c r="N89" s="370"/>
      <c r="O89" s="370"/>
      <c r="P89" s="370"/>
      <c r="Q89" s="370"/>
      <c r="R89" s="370"/>
    </row>
    <row r="90" spans="1:18" s="196" customFormat="1" ht="12.75" x14ac:dyDescent="0.2">
      <c r="A90" s="613">
        <v>12</v>
      </c>
      <c r="B90" s="221">
        <v>10392</v>
      </c>
      <c r="C90" s="275" t="s">
        <v>69</v>
      </c>
      <c r="D90" s="497" t="s">
        <v>488</v>
      </c>
      <c r="E90" s="497" t="s">
        <v>475</v>
      </c>
      <c r="F90" s="221" t="s">
        <v>28</v>
      </c>
      <c r="G90" s="500">
        <v>4</v>
      </c>
      <c r="H90" s="237" t="s">
        <v>69</v>
      </c>
      <c r="I90" s="497" t="s">
        <v>269</v>
      </c>
      <c r="J90" s="642"/>
      <c r="K90" s="552"/>
      <c r="L90" s="492"/>
      <c r="M90" s="221"/>
      <c r="N90" s="370"/>
      <c r="O90" s="370"/>
      <c r="P90" s="370"/>
      <c r="Q90" s="370"/>
      <c r="R90" s="370"/>
    </row>
    <row r="91" spans="1:18" s="196" customFormat="1" ht="12.75" x14ac:dyDescent="0.2">
      <c r="A91" s="613">
        <v>13</v>
      </c>
      <c r="B91" s="221">
        <v>10392</v>
      </c>
      <c r="C91" s="275" t="s">
        <v>69</v>
      </c>
      <c r="D91" s="497" t="s">
        <v>481</v>
      </c>
      <c r="E91" s="497" t="s">
        <v>475</v>
      </c>
      <c r="F91" s="221" t="s">
        <v>28</v>
      </c>
      <c r="G91" s="500">
        <v>2</v>
      </c>
      <c r="H91" s="237" t="s">
        <v>69</v>
      </c>
      <c r="I91" s="497" t="s">
        <v>269</v>
      </c>
      <c r="J91" s="642"/>
      <c r="K91" s="552"/>
      <c r="L91" s="492"/>
      <c r="M91" s="221"/>
      <c r="N91" s="370"/>
      <c r="O91" s="370"/>
      <c r="P91" s="370"/>
      <c r="Q91" s="370"/>
      <c r="R91" s="370"/>
    </row>
    <row r="92" spans="1:18" s="196" customFormat="1" ht="12.75" x14ac:dyDescent="0.2">
      <c r="A92" s="613">
        <v>14</v>
      </c>
      <c r="B92" s="221">
        <v>10392</v>
      </c>
      <c r="C92" s="275" t="s">
        <v>69</v>
      </c>
      <c r="D92" s="497" t="s">
        <v>490</v>
      </c>
      <c r="E92" s="497" t="s">
        <v>489</v>
      </c>
      <c r="F92" s="221" t="s">
        <v>28</v>
      </c>
      <c r="G92" s="500">
        <v>2</v>
      </c>
      <c r="H92" s="237" t="s">
        <v>69</v>
      </c>
      <c r="I92" s="497" t="s">
        <v>269</v>
      </c>
      <c r="J92" s="642"/>
      <c r="K92" s="552"/>
      <c r="L92" s="492"/>
      <c r="M92" s="221"/>
      <c r="N92" s="370"/>
      <c r="O92" s="370"/>
      <c r="P92" s="370"/>
      <c r="Q92" s="370"/>
      <c r="R92" s="370"/>
    </row>
    <row r="93" spans="1:18" s="196" customFormat="1" ht="12.75" x14ac:dyDescent="0.2">
      <c r="A93" s="613">
        <v>15</v>
      </c>
      <c r="B93" s="221">
        <v>10392</v>
      </c>
      <c r="C93" s="275" t="s">
        <v>69</v>
      </c>
      <c r="D93" s="497" t="s">
        <v>491</v>
      </c>
      <c r="E93" s="497" t="s">
        <v>489</v>
      </c>
      <c r="F93" s="221" t="s">
        <v>28</v>
      </c>
      <c r="G93" s="500">
        <v>2</v>
      </c>
      <c r="H93" s="237" t="s">
        <v>69</v>
      </c>
      <c r="I93" s="497" t="s">
        <v>269</v>
      </c>
      <c r="J93" s="642"/>
      <c r="K93" s="552"/>
      <c r="L93" s="492"/>
      <c r="M93" s="221"/>
      <c r="N93" s="370"/>
      <c r="O93" s="370"/>
      <c r="P93" s="370"/>
      <c r="Q93" s="370"/>
      <c r="R93" s="370"/>
    </row>
    <row r="94" spans="1:18" s="196" customFormat="1" ht="12.75" x14ac:dyDescent="0.2">
      <c r="A94" s="613"/>
      <c r="B94" s="221"/>
      <c r="C94" s="275"/>
      <c r="D94" s="497"/>
      <c r="E94" s="497"/>
      <c r="F94" s="221"/>
      <c r="G94" s="500"/>
      <c r="H94" s="237"/>
      <c r="I94" s="497"/>
      <c r="J94" s="642"/>
      <c r="K94" s="552"/>
      <c r="L94" s="492"/>
      <c r="M94" s="221"/>
      <c r="N94" s="370"/>
      <c r="O94" s="370"/>
      <c r="P94" s="370"/>
      <c r="Q94" s="370"/>
      <c r="R94" s="370"/>
    </row>
    <row r="95" spans="1:18" s="196" customFormat="1" ht="12.75" x14ac:dyDescent="0.2">
      <c r="A95" s="610"/>
      <c r="B95" s="530">
        <v>10421</v>
      </c>
      <c r="C95" s="521" t="s">
        <v>1051</v>
      </c>
      <c r="D95" s="151"/>
      <c r="E95" s="151"/>
      <c r="F95" s="530"/>
      <c r="G95" s="586">
        <f>SUM(G96:G118)</f>
        <v>66</v>
      </c>
      <c r="H95" s="540">
        <f>SUM(H96:H118)</f>
        <v>255640</v>
      </c>
      <c r="I95" s="523"/>
      <c r="J95" s="540">
        <v>3886</v>
      </c>
      <c r="K95" s="550" t="s">
        <v>30</v>
      </c>
      <c r="L95" s="551"/>
      <c r="M95" s="530"/>
      <c r="N95" s="370"/>
      <c r="O95" s="370"/>
      <c r="P95" s="370"/>
      <c r="Q95" s="370"/>
      <c r="R95" s="370"/>
    </row>
    <row r="96" spans="1:18" s="196" customFormat="1" ht="12.75" x14ac:dyDescent="0.2">
      <c r="A96" s="613">
        <v>1</v>
      </c>
      <c r="B96" s="221">
        <v>10421</v>
      </c>
      <c r="C96" s="258" t="s">
        <v>69</v>
      </c>
      <c r="D96" s="236" t="s">
        <v>26</v>
      </c>
      <c r="E96" s="239" t="s">
        <v>618</v>
      </c>
      <c r="F96" s="221" t="s">
        <v>28</v>
      </c>
      <c r="G96" s="273">
        <v>3</v>
      </c>
      <c r="H96" s="227">
        <v>4300</v>
      </c>
      <c r="I96" s="481" t="s">
        <v>604</v>
      </c>
      <c r="J96" s="227">
        <v>30</v>
      </c>
      <c r="K96" s="240" t="s">
        <v>30</v>
      </c>
      <c r="L96" s="240" t="s">
        <v>31</v>
      </c>
      <c r="M96" s="221"/>
      <c r="N96" s="370"/>
      <c r="O96" s="370"/>
      <c r="P96" s="370"/>
      <c r="Q96" s="370"/>
      <c r="R96" s="370"/>
    </row>
    <row r="97" spans="1:18" s="196" customFormat="1" ht="12.75" x14ac:dyDescent="0.2">
      <c r="A97" s="613">
        <v>2</v>
      </c>
      <c r="B97" s="221">
        <v>10421</v>
      </c>
      <c r="C97" s="258" t="s">
        <v>69</v>
      </c>
      <c r="D97" s="236" t="s">
        <v>32</v>
      </c>
      <c r="E97" s="239" t="s">
        <v>619</v>
      </c>
      <c r="F97" s="221" t="s">
        <v>28</v>
      </c>
      <c r="G97" s="273">
        <v>3</v>
      </c>
      <c r="H97" s="227">
        <v>4300</v>
      </c>
      <c r="I97" s="481" t="s">
        <v>604</v>
      </c>
      <c r="J97" s="227">
        <v>30</v>
      </c>
      <c r="K97" s="240" t="s">
        <v>30</v>
      </c>
      <c r="L97" s="240" t="s">
        <v>31</v>
      </c>
      <c r="M97" s="221"/>
      <c r="N97" s="370"/>
      <c r="O97" s="370"/>
      <c r="P97" s="370"/>
      <c r="Q97" s="370"/>
      <c r="R97" s="370"/>
    </row>
    <row r="98" spans="1:18" s="196" customFormat="1" ht="12.75" x14ac:dyDescent="0.2">
      <c r="A98" s="613">
        <v>3</v>
      </c>
      <c r="B98" s="221">
        <v>10421</v>
      </c>
      <c r="C98" s="239" t="s">
        <v>1052</v>
      </c>
      <c r="D98" s="236" t="s">
        <v>35</v>
      </c>
      <c r="E98" s="239" t="s">
        <v>620</v>
      </c>
      <c r="F98" s="221" t="s">
        <v>28</v>
      </c>
      <c r="G98" s="273">
        <v>3</v>
      </c>
      <c r="H98" s="227">
        <v>5000</v>
      </c>
      <c r="I98" s="481" t="s">
        <v>604</v>
      </c>
      <c r="J98" s="227">
        <v>3742</v>
      </c>
      <c r="K98" s="280" t="s">
        <v>30</v>
      </c>
      <c r="L98" s="240" t="s">
        <v>31</v>
      </c>
      <c r="M98" s="221"/>
      <c r="N98" s="370"/>
      <c r="O98" s="370"/>
      <c r="P98" s="370"/>
      <c r="Q98" s="370"/>
      <c r="R98" s="370"/>
    </row>
    <row r="99" spans="1:18" s="196" customFormat="1" ht="12.75" x14ac:dyDescent="0.2">
      <c r="A99" s="613">
        <v>4</v>
      </c>
      <c r="B99" s="221">
        <v>10421</v>
      </c>
      <c r="C99" s="195" t="s">
        <v>37</v>
      </c>
      <c r="D99" s="236" t="s">
        <v>38</v>
      </c>
      <c r="E99" s="239" t="s">
        <v>621</v>
      </c>
      <c r="F99" s="221" t="s">
        <v>28</v>
      </c>
      <c r="G99" s="273">
        <v>3</v>
      </c>
      <c r="H99" s="227">
        <v>5080</v>
      </c>
      <c r="I99" s="481" t="s">
        <v>604</v>
      </c>
      <c r="J99" s="227">
        <v>36</v>
      </c>
      <c r="K99" s="240" t="s">
        <v>30</v>
      </c>
      <c r="L99" s="240" t="s">
        <v>31</v>
      </c>
      <c r="M99" s="221"/>
      <c r="N99" s="370"/>
      <c r="O99" s="370"/>
      <c r="P99" s="370"/>
      <c r="Q99" s="370"/>
      <c r="R99" s="370"/>
    </row>
    <row r="100" spans="1:18" s="196" customFormat="1" ht="12.75" x14ac:dyDescent="0.2">
      <c r="A100" s="613">
        <v>5</v>
      </c>
      <c r="B100" s="221">
        <v>10421</v>
      </c>
      <c r="C100" s="195" t="s">
        <v>40</v>
      </c>
      <c r="D100" s="236" t="s">
        <v>41</v>
      </c>
      <c r="E100" s="239" t="s">
        <v>622</v>
      </c>
      <c r="F100" s="221" t="s">
        <v>28</v>
      </c>
      <c r="G100" s="273">
        <v>3</v>
      </c>
      <c r="H100" s="227">
        <v>1810</v>
      </c>
      <c r="I100" s="481" t="s">
        <v>605</v>
      </c>
      <c r="J100" s="227">
        <v>24</v>
      </c>
      <c r="K100" s="240" t="s">
        <v>30</v>
      </c>
      <c r="L100" s="240" t="s">
        <v>31</v>
      </c>
      <c r="M100" s="221"/>
      <c r="N100" s="370"/>
      <c r="O100" s="370"/>
      <c r="P100" s="370"/>
      <c r="Q100" s="370"/>
      <c r="R100" s="370"/>
    </row>
    <row r="101" spans="1:18" s="196" customFormat="1" ht="12.75" x14ac:dyDescent="0.2">
      <c r="A101" s="613">
        <v>6</v>
      </c>
      <c r="B101" s="221">
        <v>10421</v>
      </c>
      <c r="C101" s="195" t="s">
        <v>44</v>
      </c>
      <c r="D101" s="236" t="s">
        <v>45</v>
      </c>
      <c r="E101" s="239" t="s">
        <v>622</v>
      </c>
      <c r="F101" s="221" t="s">
        <v>28</v>
      </c>
      <c r="G101" s="273">
        <v>3</v>
      </c>
      <c r="H101" s="227">
        <v>3150</v>
      </c>
      <c r="I101" s="481" t="s">
        <v>605</v>
      </c>
      <c r="J101" s="227">
        <v>24</v>
      </c>
      <c r="K101" s="240" t="s">
        <v>30</v>
      </c>
      <c r="L101" s="240" t="s">
        <v>31</v>
      </c>
      <c r="M101" s="221"/>
      <c r="N101" s="370"/>
      <c r="O101" s="370"/>
      <c r="P101" s="370"/>
      <c r="Q101" s="370"/>
      <c r="R101" s="370"/>
    </row>
    <row r="102" spans="1:18" s="196" customFormat="1" ht="12.75" x14ac:dyDescent="0.2">
      <c r="A102" s="613"/>
      <c r="B102" s="221">
        <v>10421</v>
      </c>
      <c r="C102" s="258" t="s">
        <v>69</v>
      </c>
      <c r="D102" s="497" t="s">
        <v>519</v>
      </c>
      <c r="E102" s="497" t="s">
        <v>492</v>
      </c>
      <c r="F102" s="221" t="s">
        <v>28</v>
      </c>
      <c r="G102" s="588">
        <v>4</v>
      </c>
      <c r="H102" s="553">
        <v>20000</v>
      </c>
      <c r="I102" s="524" t="s">
        <v>604</v>
      </c>
      <c r="J102" s="655"/>
      <c r="K102" s="552"/>
      <c r="L102" s="494"/>
      <c r="M102" s="494"/>
      <c r="N102" s="515"/>
      <c r="O102" s="370"/>
      <c r="P102" s="370"/>
      <c r="Q102" s="370"/>
      <c r="R102" s="370"/>
    </row>
    <row r="103" spans="1:18" s="196" customFormat="1" ht="12.75" x14ac:dyDescent="0.2">
      <c r="A103" s="613"/>
      <c r="B103" s="221">
        <v>10421</v>
      </c>
      <c r="C103" s="258" t="s">
        <v>69</v>
      </c>
      <c r="D103" s="497" t="s">
        <v>520</v>
      </c>
      <c r="E103" s="497" t="s">
        <v>493</v>
      </c>
      <c r="F103" s="221" t="s">
        <v>28</v>
      </c>
      <c r="G103" s="588">
        <v>3</v>
      </c>
      <c r="H103" s="553">
        <v>12000</v>
      </c>
      <c r="I103" s="524" t="s">
        <v>604</v>
      </c>
      <c r="J103" s="655"/>
      <c r="K103" s="552"/>
      <c r="L103" s="494"/>
      <c r="M103" s="494"/>
      <c r="N103" s="515"/>
      <c r="O103" s="370"/>
      <c r="P103" s="370"/>
      <c r="Q103" s="370"/>
      <c r="R103" s="370"/>
    </row>
    <row r="104" spans="1:18" s="196" customFormat="1" ht="12.75" x14ac:dyDescent="0.2">
      <c r="A104" s="613"/>
      <c r="B104" s="221">
        <v>10421</v>
      </c>
      <c r="C104" s="258" t="s">
        <v>69</v>
      </c>
      <c r="D104" s="497" t="s">
        <v>521</v>
      </c>
      <c r="E104" s="497" t="s">
        <v>493</v>
      </c>
      <c r="F104" s="221" t="s">
        <v>28</v>
      </c>
      <c r="G104" s="588">
        <v>2</v>
      </c>
      <c r="H104" s="553">
        <v>15000</v>
      </c>
      <c r="I104" s="524" t="s">
        <v>604</v>
      </c>
      <c r="J104" s="655"/>
      <c r="K104" s="552"/>
      <c r="L104" s="494"/>
      <c r="M104" s="494"/>
      <c r="N104" s="515"/>
      <c r="O104" s="370"/>
      <c r="P104" s="370"/>
      <c r="Q104" s="370"/>
      <c r="R104" s="370"/>
    </row>
    <row r="105" spans="1:18" s="196" customFormat="1" ht="12.75" x14ac:dyDescent="0.2">
      <c r="A105" s="613"/>
      <c r="B105" s="221">
        <v>10421</v>
      </c>
      <c r="C105" s="258" t="s">
        <v>69</v>
      </c>
      <c r="D105" s="497" t="s">
        <v>522</v>
      </c>
      <c r="E105" s="497" t="s">
        <v>493</v>
      </c>
      <c r="F105" s="221" t="s">
        <v>28</v>
      </c>
      <c r="G105" s="588">
        <v>3</v>
      </c>
      <c r="H105" s="553">
        <v>12000</v>
      </c>
      <c r="I105" s="524" t="s">
        <v>604</v>
      </c>
      <c r="J105" s="655"/>
      <c r="K105" s="552"/>
      <c r="L105" s="494"/>
      <c r="M105" s="494"/>
      <c r="N105" s="515"/>
      <c r="O105" s="370"/>
      <c r="P105" s="370"/>
      <c r="Q105" s="370"/>
      <c r="R105" s="370"/>
    </row>
    <row r="106" spans="1:18" s="196" customFormat="1" ht="12.75" x14ac:dyDescent="0.2">
      <c r="A106" s="613"/>
      <c r="B106" s="221">
        <v>10421</v>
      </c>
      <c r="C106" s="258" t="s">
        <v>69</v>
      </c>
      <c r="D106" s="497" t="s">
        <v>523</v>
      </c>
      <c r="E106" s="497" t="s">
        <v>494</v>
      </c>
      <c r="F106" s="221" t="s">
        <v>28</v>
      </c>
      <c r="G106" s="588">
        <v>4</v>
      </c>
      <c r="H106" s="553">
        <v>15000</v>
      </c>
      <c r="I106" s="524" t="s">
        <v>604</v>
      </c>
      <c r="J106" s="655"/>
      <c r="K106" s="552"/>
      <c r="L106" s="494"/>
      <c r="M106" s="494"/>
      <c r="N106" s="515"/>
      <c r="O106" s="370"/>
      <c r="P106" s="370"/>
      <c r="Q106" s="370"/>
      <c r="R106" s="370"/>
    </row>
    <row r="107" spans="1:18" s="196" customFormat="1" ht="12.75" x14ac:dyDescent="0.2">
      <c r="A107" s="613"/>
      <c r="B107" s="221">
        <v>10421</v>
      </c>
      <c r="C107" s="258" t="s">
        <v>69</v>
      </c>
      <c r="D107" s="497" t="s">
        <v>524</v>
      </c>
      <c r="E107" s="497" t="s">
        <v>494</v>
      </c>
      <c r="F107" s="221" t="s">
        <v>28</v>
      </c>
      <c r="G107" s="588">
        <v>3</v>
      </c>
      <c r="H107" s="553">
        <v>15000</v>
      </c>
      <c r="I107" s="524" t="s">
        <v>604</v>
      </c>
      <c r="J107" s="655"/>
      <c r="K107" s="552"/>
      <c r="L107" s="494"/>
      <c r="M107" s="494"/>
      <c r="N107" s="515"/>
      <c r="O107" s="370"/>
      <c r="P107" s="370"/>
      <c r="Q107" s="370"/>
      <c r="R107" s="370"/>
    </row>
    <row r="108" spans="1:18" s="196" customFormat="1" ht="12.75" x14ac:dyDescent="0.2">
      <c r="A108" s="613"/>
      <c r="B108" s="221">
        <v>10421</v>
      </c>
      <c r="C108" s="258" t="s">
        <v>69</v>
      </c>
      <c r="D108" s="497" t="s">
        <v>525</v>
      </c>
      <c r="E108" s="497" t="s">
        <v>495</v>
      </c>
      <c r="F108" s="221" t="s">
        <v>28</v>
      </c>
      <c r="G108" s="588">
        <v>4</v>
      </c>
      <c r="H108" s="553">
        <v>20000</v>
      </c>
      <c r="I108" s="524" t="s">
        <v>604</v>
      </c>
      <c r="J108" s="655"/>
      <c r="K108" s="552"/>
      <c r="L108" s="494"/>
      <c r="M108" s="494"/>
      <c r="N108" s="515"/>
      <c r="O108" s="370"/>
      <c r="P108" s="370"/>
      <c r="Q108" s="370"/>
      <c r="R108" s="370"/>
    </row>
    <row r="109" spans="1:18" s="196" customFormat="1" ht="12.75" x14ac:dyDescent="0.2">
      <c r="A109" s="613"/>
      <c r="B109" s="221">
        <v>10421</v>
      </c>
      <c r="C109" s="258" t="s">
        <v>69</v>
      </c>
      <c r="D109" s="497" t="s">
        <v>526</v>
      </c>
      <c r="E109" s="497" t="s">
        <v>496</v>
      </c>
      <c r="F109" s="221" t="s">
        <v>28</v>
      </c>
      <c r="G109" s="588">
        <v>3</v>
      </c>
      <c r="H109" s="553">
        <v>15000</v>
      </c>
      <c r="I109" s="524" t="s">
        <v>604</v>
      </c>
      <c r="J109" s="655"/>
      <c r="K109" s="552"/>
      <c r="L109" s="494"/>
      <c r="M109" s="494"/>
      <c r="N109" s="515"/>
      <c r="O109" s="370"/>
      <c r="P109" s="370"/>
      <c r="Q109" s="370"/>
      <c r="R109" s="370"/>
    </row>
    <row r="110" spans="1:18" s="196" customFormat="1" ht="12.75" x14ac:dyDescent="0.2">
      <c r="A110" s="613"/>
      <c r="B110" s="221">
        <v>10421</v>
      </c>
      <c r="C110" s="258" t="s">
        <v>69</v>
      </c>
      <c r="D110" s="497" t="s">
        <v>527</v>
      </c>
      <c r="E110" s="497" t="s">
        <v>497</v>
      </c>
      <c r="F110" s="221" t="s">
        <v>28</v>
      </c>
      <c r="G110" s="588">
        <v>2</v>
      </c>
      <c r="H110" s="553">
        <v>15000</v>
      </c>
      <c r="I110" s="524" t="s">
        <v>604</v>
      </c>
      <c r="J110" s="655"/>
      <c r="K110" s="552"/>
      <c r="L110" s="494"/>
      <c r="M110" s="494"/>
      <c r="N110" s="515"/>
      <c r="O110" s="370"/>
      <c r="P110" s="370"/>
      <c r="Q110" s="370"/>
      <c r="R110" s="370"/>
    </row>
    <row r="111" spans="1:18" s="196" customFormat="1" ht="12.75" x14ac:dyDescent="0.2">
      <c r="A111" s="613"/>
      <c r="B111" s="221">
        <v>10421</v>
      </c>
      <c r="C111" s="258" t="s">
        <v>69</v>
      </c>
      <c r="D111" s="497" t="s">
        <v>528</v>
      </c>
      <c r="E111" s="497" t="s">
        <v>497</v>
      </c>
      <c r="F111" s="221" t="s">
        <v>28</v>
      </c>
      <c r="G111" s="588">
        <v>3</v>
      </c>
      <c r="H111" s="553">
        <v>3000</v>
      </c>
      <c r="I111" s="524" t="s">
        <v>604</v>
      </c>
      <c r="J111" s="655"/>
      <c r="K111" s="552"/>
      <c r="L111" s="494"/>
      <c r="M111" s="494"/>
      <c r="N111" s="515"/>
      <c r="O111" s="370"/>
      <c r="P111" s="370"/>
      <c r="Q111" s="370"/>
      <c r="R111" s="370"/>
    </row>
    <row r="112" spans="1:18" s="196" customFormat="1" ht="12.75" x14ac:dyDescent="0.2">
      <c r="A112" s="613"/>
      <c r="B112" s="221">
        <v>10421</v>
      </c>
      <c r="C112" s="258" t="s">
        <v>69</v>
      </c>
      <c r="D112" s="497" t="s">
        <v>529</v>
      </c>
      <c r="E112" s="497" t="s">
        <v>497</v>
      </c>
      <c r="F112" s="221" t="s">
        <v>28</v>
      </c>
      <c r="G112" s="588">
        <v>2</v>
      </c>
      <c r="H112" s="553">
        <v>10000</v>
      </c>
      <c r="I112" s="524" t="s">
        <v>604</v>
      </c>
      <c r="J112" s="655"/>
      <c r="K112" s="552"/>
      <c r="L112" s="494"/>
      <c r="M112" s="494"/>
      <c r="N112" s="515"/>
      <c r="O112" s="370"/>
      <c r="P112" s="370"/>
      <c r="Q112" s="370"/>
      <c r="R112" s="370"/>
    </row>
    <row r="113" spans="1:18" s="196" customFormat="1" ht="12.75" x14ac:dyDescent="0.2">
      <c r="A113" s="613"/>
      <c r="B113" s="221">
        <v>10421</v>
      </c>
      <c r="C113" s="258" t="s">
        <v>69</v>
      </c>
      <c r="D113" s="497" t="s">
        <v>530</v>
      </c>
      <c r="E113" s="497" t="s">
        <v>498</v>
      </c>
      <c r="F113" s="221" t="s">
        <v>28</v>
      </c>
      <c r="G113" s="588">
        <v>4</v>
      </c>
      <c r="H113" s="553">
        <v>13000</v>
      </c>
      <c r="I113" s="524" t="s">
        <v>604</v>
      </c>
      <c r="J113" s="655"/>
      <c r="K113" s="552"/>
      <c r="L113" s="494"/>
      <c r="M113" s="494"/>
      <c r="N113" s="515"/>
      <c r="O113" s="370"/>
      <c r="P113" s="370"/>
      <c r="Q113" s="370"/>
      <c r="R113" s="370"/>
    </row>
    <row r="114" spans="1:18" s="196" customFormat="1" ht="12.75" x14ac:dyDescent="0.2">
      <c r="A114" s="613"/>
      <c r="B114" s="221">
        <v>10421</v>
      </c>
      <c r="C114" s="258" t="s">
        <v>69</v>
      </c>
      <c r="D114" s="497" t="s">
        <v>531</v>
      </c>
      <c r="E114" s="497" t="s">
        <v>498</v>
      </c>
      <c r="F114" s="221" t="s">
        <v>28</v>
      </c>
      <c r="G114" s="588">
        <v>3</v>
      </c>
      <c r="H114" s="553">
        <v>15000</v>
      </c>
      <c r="I114" s="524" t="s">
        <v>604</v>
      </c>
      <c r="J114" s="655"/>
      <c r="K114" s="552"/>
      <c r="L114" s="494"/>
      <c r="M114" s="494"/>
      <c r="N114" s="515"/>
      <c r="O114" s="370"/>
      <c r="P114" s="370"/>
      <c r="Q114" s="370"/>
      <c r="R114" s="370"/>
    </row>
    <row r="115" spans="1:18" s="196" customFormat="1" ht="12.75" x14ac:dyDescent="0.2">
      <c r="A115" s="613"/>
      <c r="B115" s="221">
        <v>10421</v>
      </c>
      <c r="C115" s="258" t="s">
        <v>69</v>
      </c>
      <c r="D115" s="497" t="s">
        <v>532</v>
      </c>
      <c r="E115" s="497" t="s">
        <v>498</v>
      </c>
      <c r="F115" s="221" t="s">
        <v>28</v>
      </c>
      <c r="G115" s="588">
        <v>2</v>
      </c>
      <c r="H115" s="553">
        <v>15000</v>
      </c>
      <c r="I115" s="524" t="s">
        <v>604</v>
      </c>
      <c r="J115" s="655"/>
      <c r="K115" s="552"/>
      <c r="L115" s="494"/>
      <c r="M115" s="494"/>
      <c r="N115" s="515"/>
      <c r="O115" s="370"/>
      <c r="P115" s="370"/>
      <c r="Q115" s="370"/>
      <c r="R115" s="370"/>
    </row>
    <row r="116" spans="1:18" s="196" customFormat="1" ht="12.75" x14ac:dyDescent="0.2">
      <c r="A116" s="613"/>
      <c r="B116" s="221">
        <v>10421</v>
      </c>
      <c r="C116" s="258" t="s">
        <v>69</v>
      </c>
      <c r="D116" s="497" t="s">
        <v>533</v>
      </c>
      <c r="E116" s="497" t="s">
        <v>499</v>
      </c>
      <c r="F116" s="221" t="s">
        <v>28</v>
      </c>
      <c r="G116" s="588">
        <v>2</v>
      </c>
      <c r="H116" s="553">
        <v>15000</v>
      </c>
      <c r="I116" s="524" t="s">
        <v>604</v>
      </c>
      <c r="J116" s="655"/>
      <c r="K116" s="552"/>
      <c r="L116" s="494"/>
      <c r="M116" s="494"/>
      <c r="N116" s="515"/>
      <c r="O116" s="370"/>
      <c r="P116" s="370"/>
      <c r="Q116" s="370"/>
      <c r="R116" s="370"/>
    </row>
    <row r="117" spans="1:18" s="196" customFormat="1" ht="12.75" x14ac:dyDescent="0.2">
      <c r="A117" s="613"/>
      <c r="B117" s="221">
        <v>10421</v>
      </c>
      <c r="C117" s="258" t="s">
        <v>69</v>
      </c>
      <c r="D117" s="497" t="s">
        <v>534</v>
      </c>
      <c r="E117" s="497" t="s">
        <v>500</v>
      </c>
      <c r="F117" s="221" t="s">
        <v>28</v>
      </c>
      <c r="G117" s="588">
        <v>2</v>
      </c>
      <c r="H117" s="553">
        <v>10000</v>
      </c>
      <c r="I117" s="524" t="s">
        <v>604</v>
      </c>
      <c r="J117" s="655"/>
      <c r="K117" s="552"/>
      <c r="L117" s="494"/>
      <c r="M117" s="494"/>
      <c r="N117" s="515"/>
      <c r="O117" s="370"/>
      <c r="P117" s="370"/>
      <c r="Q117" s="370"/>
      <c r="R117" s="370"/>
    </row>
    <row r="118" spans="1:18" s="196" customFormat="1" ht="12.75" x14ac:dyDescent="0.2">
      <c r="A118" s="613"/>
      <c r="B118" s="221">
        <v>10421</v>
      </c>
      <c r="C118" s="258" t="s">
        <v>69</v>
      </c>
      <c r="D118" s="497" t="s">
        <v>535</v>
      </c>
      <c r="E118" s="497" t="s">
        <v>501</v>
      </c>
      <c r="F118" s="221" t="s">
        <v>28</v>
      </c>
      <c r="G118" s="588">
        <v>2</v>
      </c>
      <c r="H118" s="553">
        <v>12000</v>
      </c>
      <c r="I118" s="524" t="s">
        <v>604</v>
      </c>
      <c r="J118" s="655"/>
      <c r="K118" s="552"/>
      <c r="L118" s="494"/>
      <c r="M118" s="494"/>
      <c r="N118" s="515"/>
      <c r="O118" s="370"/>
      <c r="P118" s="370"/>
      <c r="Q118" s="370"/>
      <c r="R118" s="370"/>
    </row>
    <row r="119" spans="1:18" s="196" customFormat="1" ht="12.75" x14ac:dyDescent="0.2">
      <c r="A119" s="613"/>
      <c r="B119" s="221"/>
      <c r="C119" s="221"/>
      <c r="D119" s="221"/>
      <c r="E119" s="221"/>
      <c r="F119" s="221"/>
      <c r="G119" s="255"/>
      <c r="H119" s="230"/>
      <c r="I119" s="224"/>
      <c r="J119" s="220"/>
      <c r="K119" s="221"/>
      <c r="L119" s="221"/>
      <c r="M119" s="231"/>
      <c r="N119" s="370"/>
      <c r="O119" s="370"/>
      <c r="P119" s="370"/>
      <c r="Q119" s="370"/>
      <c r="R119" s="370"/>
    </row>
    <row r="120" spans="1:18" s="196" customFormat="1" ht="12.75" x14ac:dyDescent="0.2">
      <c r="A120" s="610">
        <v>3</v>
      </c>
      <c r="B120" s="530">
        <v>10422</v>
      </c>
      <c r="C120" s="151" t="s">
        <v>1053</v>
      </c>
      <c r="D120" s="531"/>
      <c r="E120" s="531"/>
      <c r="F120" s="530"/>
      <c r="G120" s="559">
        <f>SUM(G121:G123)</f>
        <v>14</v>
      </c>
      <c r="H120" s="550">
        <f>SUM(H121:H123)</f>
        <v>62300</v>
      </c>
      <c r="I120" s="522"/>
      <c r="J120" s="550">
        <f>SUM(J121:J123)</f>
        <v>540</v>
      </c>
      <c r="K120" s="545" t="s">
        <v>30</v>
      </c>
      <c r="L120" s="545"/>
      <c r="M120" s="530"/>
      <c r="N120" s="370"/>
      <c r="O120" s="370"/>
      <c r="P120" s="370"/>
      <c r="Q120" s="370"/>
      <c r="R120" s="370"/>
    </row>
    <row r="121" spans="1:18" s="196" customFormat="1" ht="12.75" x14ac:dyDescent="0.2">
      <c r="A121" s="613">
        <v>1</v>
      </c>
      <c r="B121" s="221">
        <v>10422</v>
      </c>
      <c r="C121" s="195" t="s">
        <v>51</v>
      </c>
      <c r="D121" s="236" t="s">
        <v>52</v>
      </c>
      <c r="E121" s="239" t="s">
        <v>622</v>
      </c>
      <c r="F121" s="221" t="s">
        <v>28</v>
      </c>
      <c r="G121" s="273">
        <v>5</v>
      </c>
      <c r="H121" s="227">
        <v>7500</v>
      </c>
      <c r="I121" s="481" t="s">
        <v>606</v>
      </c>
      <c r="J121" s="227">
        <v>90</v>
      </c>
      <c r="K121" s="240" t="s">
        <v>30</v>
      </c>
      <c r="L121" s="240" t="s">
        <v>31</v>
      </c>
      <c r="M121" s="221"/>
      <c r="N121" s="370"/>
      <c r="O121" s="370"/>
      <c r="P121" s="370"/>
      <c r="Q121" s="370"/>
      <c r="R121" s="370"/>
    </row>
    <row r="122" spans="1:18" s="196" customFormat="1" ht="12.75" x14ac:dyDescent="0.2">
      <c r="A122" s="613">
        <v>2</v>
      </c>
      <c r="B122" s="221">
        <v>10422</v>
      </c>
      <c r="C122" s="195" t="s">
        <v>54</v>
      </c>
      <c r="D122" s="236" t="s">
        <v>55</v>
      </c>
      <c r="E122" s="239" t="s">
        <v>623</v>
      </c>
      <c r="F122" s="221" t="s">
        <v>28</v>
      </c>
      <c r="G122" s="273">
        <v>2</v>
      </c>
      <c r="H122" s="227">
        <v>6500</v>
      </c>
      <c r="I122" s="481" t="s">
        <v>606</v>
      </c>
      <c r="J122" s="227">
        <v>90</v>
      </c>
      <c r="K122" s="240" t="s">
        <v>30</v>
      </c>
      <c r="L122" s="240" t="s">
        <v>31</v>
      </c>
      <c r="M122" s="221"/>
      <c r="N122" s="370"/>
      <c r="O122" s="370"/>
      <c r="P122" s="370"/>
      <c r="Q122" s="370"/>
      <c r="R122" s="370"/>
    </row>
    <row r="123" spans="1:18" s="196" customFormat="1" ht="12.75" x14ac:dyDescent="0.2">
      <c r="A123" s="613">
        <v>3</v>
      </c>
      <c r="B123" s="221">
        <v>10422</v>
      </c>
      <c r="C123" s="236" t="s">
        <v>190</v>
      </c>
      <c r="D123" s="236" t="s">
        <v>191</v>
      </c>
      <c r="E123" s="239" t="s">
        <v>625</v>
      </c>
      <c r="F123" s="221" t="s">
        <v>28</v>
      </c>
      <c r="G123" s="273">
        <v>7</v>
      </c>
      <c r="H123" s="227">
        <v>48300</v>
      </c>
      <c r="I123" s="481" t="s">
        <v>606</v>
      </c>
      <c r="J123" s="227">
        <v>360</v>
      </c>
      <c r="K123" s="240" t="s">
        <v>30</v>
      </c>
      <c r="L123" s="240" t="s">
        <v>31</v>
      </c>
      <c r="M123" s="195"/>
      <c r="N123" s="370"/>
      <c r="O123" s="370"/>
      <c r="P123" s="370"/>
      <c r="Q123" s="370"/>
      <c r="R123" s="370"/>
    </row>
    <row r="124" spans="1:18" s="196" customFormat="1" ht="12.75" x14ac:dyDescent="0.2">
      <c r="A124" s="671"/>
      <c r="B124" s="322"/>
      <c r="C124" s="236"/>
      <c r="D124" s="497" t="s">
        <v>502</v>
      </c>
      <c r="E124" s="497" t="s">
        <v>624</v>
      </c>
      <c r="F124" s="494"/>
      <c r="G124" s="500"/>
      <c r="H124" s="642"/>
      <c r="I124" s="498" t="s">
        <v>607</v>
      </c>
      <c r="J124" s="225"/>
      <c r="K124" s="596"/>
      <c r="L124" s="240"/>
      <c r="M124" s="345"/>
      <c r="N124" s="370"/>
      <c r="O124" s="370"/>
      <c r="P124" s="370"/>
      <c r="Q124" s="370"/>
      <c r="R124" s="370"/>
    </row>
    <row r="125" spans="1:18" s="196" customFormat="1" ht="12.75" x14ac:dyDescent="0.2">
      <c r="A125" s="671"/>
      <c r="B125" s="322"/>
      <c r="C125" s="519"/>
      <c r="D125" s="532"/>
      <c r="E125" s="532"/>
      <c r="F125" s="495"/>
      <c r="G125" s="591"/>
      <c r="H125" s="643"/>
      <c r="I125" s="525"/>
      <c r="J125" s="656"/>
      <c r="K125" s="597"/>
      <c r="L125" s="520"/>
      <c r="M125" s="345"/>
      <c r="N125" s="370"/>
      <c r="O125" s="370"/>
      <c r="P125" s="370"/>
      <c r="Q125" s="370"/>
      <c r="R125" s="370"/>
    </row>
    <row r="126" spans="1:18" s="196" customFormat="1" ht="12.75" x14ac:dyDescent="0.2">
      <c r="A126" s="610"/>
      <c r="B126" s="530">
        <v>10490</v>
      </c>
      <c r="C126" s="151" t="s">
        <v>1054</v>
      </c>
      <c r="D126" s="531"/>
      <c r="E126" s="531"/>
      <c r="F126" s="530"/>
      <c r="G126" s="559">
        <f>SUM(G127:G130)</f>
        <v>13</v>
      </c>
      <c r="H126" s="558">
        <f>SUM(H127:H130)</f>
        <v>45600</v>
      </c>
      <c r="I126" s="526"/>
      <c r="J126" s="550">
        <v>290</v>
      </c>
      <c r="K126" s="545" t="s">
        <v>30</v>
      </c>
      <c r="L126" s="545"/>
      <c r="M126" s="530"/>
      <c r="N126" s="370"/>
      <c r="O126" s="370"/>
      <c r="P126" s="370"/>
      <c r="Q126" s="370"/>
      <c r="R126" s="370"/>
    </row>
    <row r="127" spans="1:18" s="196" customFormat="1" ht="12.75" x14ac:dyDescent="0.2">
      <c r="A127" s="613">
        <v>1</v>
      </c>
      <c r="B127" s="221">
        <v>10490</v>
      </c>
      <c r="C127" s="195" t="s">
        <v>47</v>
      </c>
      <c r="D127" s="236" t="s">
        <v>41</v>
      </c>
      <c r="E127" s="239" t="s">
        <v>626</v>
      </c>
      <c r="F127" s="221" t="s">
        <v>28</v>
      </c>
      <c r="G127" s="273">
        <v>3</v>
      </c>
      <c r="H127" s="227">
        <v>4625</v>
      </c>
      <c r="I127" s="481" t="s">
        <v>616</v>
      </c>
      <c r="J127" s="227">
        <v>20</v>
      </c>
      <c r="K127" s="240" t="s">
        <v>30</v>
      </c>
      <c r="L127" s="240" t="s">
        <v>50</v>
      </c>
      <c r="M127" s="221"/>
      <c r="N127" s="370"/>
      <c r="O127" s="370"/>
      <c r="P127" s="370"/>
      <c r="Q127" s="370"/>
      <c r="R127" s="370"/>
    </row>
    <row r="128" spans="1:18" s="196" customFormat="1" ht="12.75" x14ac:dyDescent="0.2">
      <c r="A128" s="613">
        <v>2</v>
      </c>
      <c r="B128" s="221">
        <v>10490</v>
      </c>
      <c r="C128" s="236" t="s">
        <v>41</v>
      </c>
      <c r="D128" s="236" t="s">
        <v>41</v>
      </c>
      <c r="E128" s="239" t="s">
        <v>622</v>
      </c>
      <c r="F128" s="221" t="s">
        <v>28</v>
      </c>
      <c r="G128" s="273">
        <v>5</v>
      </c>
      <c r="H128" s="227">
        <v>17700</v>
      </c>
      <c r="I128" s="481" t="s">
        <v>617</v>
      </c>
      <c r="J128" s="227">
        <v>90</v>
      </c>
      <c r="K128" s="240" t="s">
        <v>30</v>
      </c>
      <c r="L128" s="240" t="s">
        <v>59</v>
      </c>
      <c r="M128" s="221"/>
      <c r="N128" s="370"/>
      <c r="O128" s="370"/>
      <c r="P128" s="370"/>
      <c r="Q128" s="370"/>
      <c r="R128" s="370"/>
    </row>
    <row r="129" spans="1:18" s="196" customFormat="1" ht="12.75" x14ac:dyDescent="0.2">
      <c r="A129" s="613">
        <v>3</v>
      </c>
      <c r="B129" s="221">
        <v>10490</v>
      </c>
      <c r="C129" s="195" t="s">
        <v>60</v>
      </c>
      <c r="D129" s="236" t="s">
        <v>38</v>
      </c>
      <c r="E129" s="239" t="s">
        <v>623</v>
      </c>
      <c r="F129" s="221" t="s">
        <v>28</v>
      </c>
      <c r="G129" s="273">
        <v>2</v>
      </c>
      <c r="H129" s="227">
        <v>20275</v>
      </c>
      <c r="I129" s="481" t="s">
        <v>617</v>
      </c>
      <c r="J129" s="227">
        <v>90</v>
      </c>
      <c r="K129" s="240" t="s">
        <v>30</v>
      </c>
      <c r="L129" s="240" t="s">
        <v>31</v>
      </c>
      <c r="M129" s="221"/>
      <c r="N129" s="370"/>
      <c r="O129" s="370"/>
      <c r="P129" s="370"/>
      <c r="Q129" s="370"/>
      <c r="R129" s="370"/>
    </row>
    <row r="130" spans="1:18" s="196" customFormat="1" ht="12.75" x14ac:dyDescent="0.2">
      <c r="A130" s="613">
        <v>4</v>
      </c>
      <c r="B130" s="221">
        <v>10490</v>
      </c>
      <c r="C130" s="195" t="s">
        <v>61</v>
      </c>
      <c r="D130" s="236" t="s">
        <v>62</v>
      </c>
      <c r="E130" s="239" t="s">
        <v>622</v>
      </c>
      <c r="F130" s="221" t="s">
        <v>28</v>
      </c>
      <c r="G130" s="273">
        <v>3</v>
      </c>
      <c r="H130" s="227">
        <v>3000</v>
      </c>
      <c r="I130" s="481" t="s">
        <v>616</v>
      </c>
      <c r="J130" s="227">
        <v>90</v>
      </c>
      <c r="K130" s="240" t="s">
        <v>30</v>
      </c>
      <c r="L130" s="240" t="s">
        <v>50</v>
      </c>
      <c r="M130" s="221"/>
      <c r="N130" s="370"/>
      <c r="O130" s="370"/>
      <c r="P130" s="370"/>
      <c r="Q130" s="370"/>
      <c r="R130" s="370"/>
    </row>
    <row r="131" spans="1:18" s="196" customFormat="1" ht="12.75" x14ac:dyDescent="0.2">
      <c r="A131" s="613"/>
      <c r="B131" s="221"/>
      <c r="C131" s="221"/>
      <c r="D131" s="221"/>
      <c r="E131" s="221"/>
      <c r="F131" s="221"/>
      <c r="G131" s="255"/>
      <c r="H131" s="230"/>
      <c r="I131" s="224"/>
      <c r="J131" s="220"/>
      <c r="K131" s="221"/>
      <c r="L131" s="221"/>
      <c r="M131" s="231"/>
      <c r="N131" s="370"/>
      <c r="O131" s="370"/>
      <c r="P131" s="370"/>
      <c r="Q131" s="370"/>
      <c r="R131" s="370"/>
    </row>
    <row r="132" spans="1:18" s="196" customFormat="1" ht="12.75" x14ac:dyDescent="0.2">
      <c r="A132" s="610"/>
      <c r="B132" s="530">
        <v>10532</v>
      </c>
      <c r="C132" s="151" t="s">
        <v>1055</v>
      </c>
      <c r="D132" s="531"/>
      <c r="E132" s="531"/>
      <c r="F132" s="530"/>
      <c r="G132" s="559">
        <f>SUM(G133:G142)</f>
        <v>32</v>
      </c>
      <c r="H132" s="550">
        <f>SUM(H133:H142)</f>
        <v>178844</v>
      </c>
      <c r="I132" s="522"/>
      <c r="J132" s="550">
        <f>SUM(J133:J142)</f>
        <v>14834</v>
      </c>
      <c r="K132" s="545" t="str">
        <f>+K134</f>
        <v>TON</v>
      </c>
      <c r="L132" s="545"/>
      <c r="M132" s="530"/>
      <c r="N132" s="370"/>
      <c r="O132" s="370"/>
      <c r="P132" s="370"/>
      <c r="Q132" s="370"/>
      <c r="R132" s="370"/>
    </row>
    <row r="133" spans="1:18" s="196" customFormat="1" ht="12.75" x14ac:dyDescent="0.2">
      <c r="A133" s="613">
        <v>1</v>
      </c>
      <c r="B133" s="221">
        <v>10532</v>
      </c>
      <c r="C133" s="195" t="s">
        <v>186</v>
      </c>
      <c r="D133" s="195" t="s">
        <v>186</v>
      </c>
      <c r="E133" s="195" t="s">
        <v>627</v>
      </c>
      <c r="F133" s="221" t="s">
        <v>28</v>
      </c>
      <c r="G133" s="255">
        <v>6</v>
      </c>
      <c r="H133" s="229">
        <v>63000</v>
      </c>
      <c r="I133" s="224" t="s">
        <v>612</v>
      </c>
      <c r="J133" s="229">
        <v>1440</v>
      </c>
      <c r="K133" s="221" t="s">
        <v>188</v>
      </c>
      <c r="L133" s="221">
        <v>2009</v>
      </c>
      <c r="M133" s="224" t="s">
        <v>888</v>
      </c>
      <c r="N133" s="370"/>
      <c r="O133" s="370"/>
      <c r="P133" s="370"/>
      <c r="Q133" s="370"/>
      <c r="R133" s="370"/>
    </row>
    <row r="134" spans="1:18" s="196" customFormat="1" ht="12.75" x14ac:dyDescent="0.2">
      <c r="A134" s="613">
        <v>2</v>
      </c>
      <c r="B134" s="221">
        <v>10532</v>
      </c>
      <c r="C134" s="236" t="s">
        <v>78</v>
      </c>
      <c r="D134" s="236" t="s">
        <v>79</v>
      </c>
      <c r="E134" s="239" t="s">
        <v>628</v>
      </c>
      <c r="F134" s="221" t="s">
        <v>28</v>
      </c>
      <c r="G134" s="273">
        <v>2</v>
      </c>
      <c r="H134" s="227">
        <v>18319</v>
      </c>
      <c r="I134" s="481" t="s">
        <v>612</v>
      </c>
      <c r="J134" s="242">
        <v>144</v>
      </c>
      <c r="K134" s="240" t="s">
        <v>30</v>
      </c>
      <c r="L134" s="240" t="s">
        <v>50</v>
      </c>
      <c r="M134" s="195"/>
      <c r="N134" s="370"/>
      <c r="O134" s="370"/>
      <c r="P134" s="370"/>
      <c r="Q134" s="370"/>
      <c r="R134" s="370"/>
    </row>
    <row r="135" spans="1:18" s="196" customFormat="1" ht="12.75" x14ac:dyDescent="0.2">
      <c r="A135" s="613">
        <v>3</v>
      </c>
      <c r="B135" s="221">
        <v>10532</v>
      </c>
      <c r="C135" s="195" t="s">
        <v>82</v>
      </c>
      <c r="D135" s="236" t="s">
        <v>83</v>
      </c>
      <c r="E135" s="236" t="s">
        <v>629</v>
      </c>
      <c r="F135" s="221" t="s">
        <v>28</v>
      </c>
      <c r="G135" s="273">
        <v>3</v>
      </c>
      <c r="H135" s="227">
        <v>15800</v>
      </c>
      <c r="I135" s="481" t="s">
        <v>613</v>
      </c>
      <c r="J135" s="242">
        <v>7200</v>
      </c>
      <c r="K135" s="240" t="s">
        <v>30</v>
      </c>
      <c r="L135" s="240" t="s">
        <v>85</v>
      </c>
      <c r="M135" s="195"/>
      <c r="N135" s="370"/>
      <c r="O135" s="370"/>
      <c r="P135" s="370"/>
      <c r="Q135" s="370"/>
      <c r="R135" s="370"/>
    </row>
    <row r="136" spans="1:18" s="196" customFormat="1" ht="12.75" x14ac:dyDescent="0.2">
      <c r="A136" s="613">
        <v>4</v>
      </c>
      <c r="B136" s="221">
        <v>10532</v>
      </c>
      <c r="C136" s="236" t="s">
        <v>194</v>
      </c>
      <c r="D136" s="236" t="s">
        <v>195</v>
      </c>
      <c r="E136" s="239" t="s">
        <v>630</v>
      </c>
      <c r="F136" s="221" t="s">
        <v>28</v>
      </c>
      <c r="G136" s="273">
        <v>4</v>
      </c>
      <c r="H136" s="227">
        <v>11145</v>
      </c>
      <c r="I136" s="481" t="s">
        <v>614</v>
      </c>
      <c r="J136" s="227">
        <v>450</v>
      </c>
      <c r="K136" s="240" t="s">
        <v>30</v>
      </c>
      <c r="L136" s="229"/>
      <c r="M136" s="229"/>
      <c r="N136" s="370"/>
      <c r="O136" s="370"/>
      <c r="P136" s="370"/>
      <c r="Q136" s="370"/>
      <c r="R136" s="370"/>
    </row>
    <row r="137" spans="1:18" s="196" customFormat="1" ht="12.75" x14ac:dyDescent="0.2">
      <c r="A137" s="613">
        <v>5</v>
      </c>
      <c r="B137" s="221">
        <v>10532</v>
      </c>
      <c r="C137" s="195" t="s">
        <v>286</v>
      </c>
      <c r="D137" s="236" t="s">
        <v>287</v>
      </c>
      <c r="E137" s="239" t="s">
        <v>631</v>
      </c>
      <c r="F137" s="221" t="s">
        <v>28</v>
      </c>
      <c r="G137" s="273">
        <v>5</v>
      </c>
      <c r="H137" s="227">
        <v>18500</v>
      </c>
      <c r="I137" s="481" t="s">
        <v>612</v>
      </c>
      <c r="J137" s="227">
        <v>1500</v>
      </c>
      <c r="K137" s="240" t="s">
        <v>30</v>
      </c>
      <c r="L137" s="240" t="s">
        <v>50</v>
      </c>
      <c r="M137" s="195"/>
      <c r="N137" s="370"/>
      <c r="O137" s="370"/>
      <c r="P137" s="370"/>
      <c r="Q137" s="370"/>
      <c r="R137" s="370"/>
    </row>
    <row r="138" spans="1:18" s="196" customFormat="1" ht="12.75" x14ac:dyDescent="0.2">
      <c r="A138" s="613">
        <v>6</v>
      </c>
      <c r="B138" s="221">
        <v>10532</v>
      </c>
      <c r="C138" s="195" t="s">
        <v>145</v>
      </c>
      <c r="D138" s="236" t="s">
        <v>289</v>
      </c>
      <c r="E138" s="239" t="s">
        <v>635</v>
      </c>
      <c r="F138" s="221" t="s">
        <v>28</v>
      </c>
      <c r="G138" s="273">
        <v>2</v>
      </c>
      <c r="H138" s="227">
        <v>6000</v>
      </c>
      <c r="I138" s="481" t="s">
        <v>612</v>
      </c>
      <c r="J138" s="227">
        <v>600</v>
      </c>
      <c r="K138" s="240" t="s">
        <v>30</v>
      </c>
      <c r="L138" s="240" t="s">
        <v>99</v>
      </c>
      <c r="M138" s="195"/>
      <c r="N138" s="370"/>
      <c r="O138" s="370"/>
      <c r="P138" s="370"/>
      <c r="Q138" s="370"/>
      <c r="R138" s="370"/>
    </row>
    <row r="139" spans="1:18" s="196" customFormat="1" ht="12.75" x14ac:dyDescent="0.2">
      <c r="A139" s="613">
        <v>7</v>
      </c>
      <c r="B139" s="221">
        <v>10532</v>
      </c>
      <c r="C139" s="236" t="s">
        <v>291</v>
      </c>
      <c r="D139" s="236" t="s">
        <v>292</v>
      </c>
      <c r="E139" s="239" t="s">
        <v>632</v>
      </c>
      <c r="F139" s="221" t="s">
        <v>28</v>
      </c>
      <c r="G139" s="273">
        <v>2</v>
      </c>
      <c r="H139" s="227">
        <v>7280</v>
      </c>
      <c r="I139" s="481" t="s">
        <v>614</v>
      </c>
      <c r="J139" s="227">
        <v>720</v>
      </c>
      <c r="K139" s="240" t="s">
        <v>30</v>
      </c>
      <c r="L139" s="240" t="s">
        <v>59</v>
      </c>
      <c r="M139" s="195"/>
      <c r="N139" s="370"/>
      <c r="O139" s="370"/>
      <c r="P139" s="370"/>
      <c r="Q139" s="370"/>
      <c r="R139" s="370"/>
    </row>
    <row r="140" spans="1:18" s="196" customFormat="1" ht="12.75" x14ac:dyDescent="0.2">
      <c r="A140" s="613">
        <v>8</v>
      </c>
      <c r="B140" s="221">
        <v>10532</v>
      </c>
      <c r="C140" s="195" t="s">
        <v>294</v>
      </c>
      <c r="D140" s="236" t="s">
        <v>295</v>
      </c>
      <c r="E140" s="239" t="s">
        <v>633</v>
      </c>
      <c r="F140" s="221" t="s">
        <v>28</v>
      </c>
      <c r="G140" s="273">
        <v>2</v>
      </c>
      <c r="H140" s="227">
        <v>33000</v>
      </c>
      <c r="I140" s="481" t="s">
        <v>614</v>
      </c>
      <c r="J140" s="227">
        <v>1000</v>
      </c>
      <c r="K140" s="240" t="s">
        <v>30</v>
      </c>
      <c r="L140" s="240" t="s">
        <v>85</v>
      </c>
      <c r="M140" s="195"/>
      <c r="N140" s="370"/>
      <c r="O140" s="370"/>
      <c r="P140" s="370"/>
      <c r="Q140" s="370"/>
      <c r="R140" s="370"/>
    </row>
    <row r="141" spans="1:18" s="196" customFormat="1" ht="12.75" x14ac:dyDescent="0.2">
      <c r="A141" s="613">
        <v>9</v>
      </c>
      <c r="B141" s="221">
        <v>10532</v>
      </c>
      <c r="C141" s="195" t="s">
        <v>125</v>
      </c>
      <c r="D141" s="236" t="s">
        <v>297</v>
      </c>
      <c r="E141" s="239" t="s">
        <v>634</v>
      </c>
      <c r="F141" s="221" t="s">
        <v>28</v>
      </c>
      <c r="G141" s="273">
        <v>2</v>
      </c>
      <c r="H141" s="227">
        <v>2300</v>
      </c>
      <c r="I141" s="481" t="s">
        <v>615</v>
      </c>
      <c r="J141" s="227">
        <v>1080</v>
      </c>
      <c r="K141" s="280" t="s">
        <v>68</v>
      </c>
      <c r="L141" s="240" t="s">
        <v>99</v>
      </c>
      <c r="M141" s="195"/>
      <c r="N141" s="370"/>
      <c r="O141" s="370"/>
      <c r="P141" s="370"/>
      <c r="Q141" s="370"/>
      <c r="R141" s="370"/>
    </row>
    <row r="142" spans="1:18" s="196" customFormat="1" ht="12.75" x14ac:dyDescent="0.2">
      <c r="A142" s="613">
        <v>10</v>
      </c>
      <c r="B142" s="221">
        <v>10532</v>
      </c>
      <c r="C142" s="195" t="s">
        <v>300</v>
      </c>
      <c r="D142" s="236" t="s">
        <v>301</v>
      </c>
      <c r="E142" s="239" t="s">
        <v>636</v>
      </c>
      <c r="F142" s="221" t="s">
        <v>28</v>
      </c>
      <c r="G142" s="273">
        <v>4</v>
      </c>
      <c r="H142" s="227">
        <v>3500</v>
      </c>
      <c r="I142" s="481" t="s">
        <v>615</v>
      </c>
      <c r="J142" s="227">
        <v>700</v>
      </c>
      <c r="K142" s="240" t="s">
        <v>68</v>
      </c>
      <c r="L142" s="240" t="s">
        <v>50</v>
      </c>
      <c r="M142" s="195"/>
      <c r="N142" s="370"/>
      <c r="O142" s="370"/>
      <c r="P142" s="370"/>
      <c r="Q142" s="370"/>
      <c r="R142" s="370"/>
    </row>
    <row r="143" spans="1:18" s="196" customFormat="1" ht="12.75" x14ac:dyDescent="0.2">
      <c r="A143" s="613"/>
      <c r="B143" s="221"/>
      <c r="C143" s="195"/>
      <c r="D143" s="236"/>
      <c r="E143" s="239"/>
      <c r="F143" s="221"/>
      <c r="G143" s="273"/>
      <c r="H143" s="227"/>
      <c r="I143" s="481"/>
      <c r="J143" s="227"/>
      <c r="K143" s="240"/>
      <c r="L143" s="240"/>
      <c r="M143" s="195"/>
      <c r="N143" s="370"/>
      <c r="O143" s="370"/>
      <c r="P143" s="370"/>
      <c r="Q143" s="370"/>
      <c r="R143" s="370"/>
    </row>
    <row r="144" spans="1:18" s="117" customFormat="1" ht="12.75" x14ac:dyDescent="0.2">
      <c r="A144" s="610"/>
      <c r="B144" s="661">
        <v>10611</v>
      </c>
      <c r="C144" s="556" t="s">
        <v>995</v>
      </c>
      <c r="D144" s="531"/>
      <c r="E144" s="533"/>
      <c r="F144" s="530"/>
      <c r="G144" s="559">
        <f>SUM(G145:G153)</f>
        <v>21</v>
      </c>
      <c r="H144" s="558">
        <f>SUM(H145:H153)</f>
        <v>155000</v>
      </c>
      <c r="I144" s="527"/>
      <c r="J144" s="549"/>
      <c r="K144" s="545"/>
      <c r="L144" s="545"/>
      <c r="M144" s="151"/>
      <c r="N144" s="547"/>
      <c r="O144" s="547"/>
      <c r="P144" s="547"/>
      <c r="Q144" s="547"/>
      <c r="R144" s="547"/>
    </row>
    <row r="145" spans="1:18" s="196" customFormat="1" ht="12.75" x14ac:dyDescent="0.2">
      <c r="A145" s="609">
        <v>1</v>
      </c>
      <c r="B145" s="582">
        <v>10611</v>
      </c>
      <c r="C145" s="258" t="s">
        <v>69</v>
      </c>
      <c r="D145" s="195" t="s">
        <v>996</v>
      </c>
      <c r="E145" s="236" t="s">
        <v>997</v>
      </c>
      <c r="F145" s="221" t="s">
        <v>28</v>
      </c>
      <c r="G145" s="273">
        <v>2</v>
      </c>
      <c r="H145" s="225">
        <v>15000</v>
      </c>
      <c r="I145" s="481" t="s">
        <v>998</v>
      </c>
      <c r="J145" s="227"/>
      <c r="K145" s="240"/>
      <c r="L145" s="240"/>
      <c r="M145" s="195"/>
      <c r="N145" s="370"/>
      <c r="O145" s="370"/>
      <c r="P145" s="370"/>
      <c r="Q145" s="370"/>
      <c r="R145" s="370"/>
    </row>
    <row r="146" spans="1:18" s="196" customFormat="1" ht="12.75" x14ac:dyDescent="0.2">
      <c r="A146" s="613">
        <v>2</v>
      </c>
      <c r="B146" s="582">
        <v>10611</v>
      </c>
      <c r="C146" s="258" t="s">
        <v>69</v>
      </c>
      <c r="D146" s="195" t="s">
        <v>548</v>
      </c>
      <c r="E146" s="236" t="s">
        <v>898</v>
      </c>
      <c r="F146" s="221" t="s">
        <v>28</v>
      </c>
      <c r="G146" s="273">
        <v>3</v>
      </c>
      <c r="H146" s="225">
        <v>20000</v>
      </c>
      <c r="I146" s="481" t="s">
        <v>998</v>
      </c>
      <c r="J146" s="227">
        <v>90</v>
      </c>
      <c r="K146" s="280" t="s">
        <v>30</v>
      </c>
      <c r="L146" s="240"/>
      <c r="M146" s="195"/>
      <c r="N146" s="370"/>
      <c r="O146" s="370"/>
      <c r="P146" s="370"/>
      <c r="Q146" s="370"/>
      <c r="R146" s="370"/>
    </row>
    <row r="147" spans="1:18" s="196" customFormat="1" ht="12.75" x14ac:dyDescent="0.2">
      <c r="A147" s="613">
        <v>3</v>
      </c>
      <c r="B147" s="582">
        <v>10611</v>
      </c>
      <c r="C147" s="258" t="s">
        <v>69</v>
      </c>
      <c r="D147" s="236" t="s">
        <v>546</v>
      </c>
      <c r="E147" s="239" t="s">
        <v>905</v>
      </c>
      <c r="F147" s="221" t="s">
        <v>28</v>
      </c>
      <c r="G147" s="619">
        <v>3</v>
      </c>
      <c r="H147" s="225">
        <v>21000</v>
      </c>
      <c r="I147" s="481" t="s">
        <v>998</v>
      </c>
      <c r="J147" s="225">
        <v>50</v>
      </c>
      <c r="K147" s="280" t="s">
        <v>30</v>
      </c>
      <c r="L147" s="240"/>
      <c r="M147" s="195"/>
      <c r="N147" s="370"/>
      <c r="O147" s="370"/>
      <c r="P147" s="370"/>
      <c r="Q147" s="370"/>
      <c r="R147" s="370"/>
    </row>
    <row r="148" spans="1:18" s="196" customFormat="1" ht="12.75" x14ac:dyDescent="0.2">
      <c r="A148" s="613">
        <v>4</v>
      </c>
      <c r="B148" s="582">
        <v>10611</v>
      </c>
      <c r="C148" s="258" t="s">
        <v>69</v>
      </c>
      <c r="D148" s="236" t="s">
        <v>1030</v>
      </c>
      <c r="E148" s="239" t="s">
        <v>905</v>
      </c>
      <c r="F148" s="221" t="s">
        <v>28</v>
      </c>
      <c r="G148" s="619">
        <v>3</v>
      </c>
      <c r="H148" s="225">
        <v>20000</v>
      </c>
      <c r="I148" s="481" t="s">
        <v>998</v>
      </c>
      <c r="J148" s="225">
        <v>60</v>
      </c>
      <c r="K148" s="280" t="s">
        <v>30</v>
      </c>
      <c r="L148" s="240"/>
      <c r="M148" s="195"/>
      <c r="N148" s="370"/>
      <c r="O148" s="370"/>
      <c r="P148" s="370"/>
      <c r="Q148" s="370"/>
      <c r="R148" s="370"/>
    </row>
    <row r="149" spans="1:18" s="196" customFormat="1" ht="12.75" x14ac:dyDescent="0.2">
      <c r="A149" s="613">
        <v>5</v>
      </c>
      <c r="B149" s="582">
        <v>10611</v>
      </c>
      <c r="C149" s="258" t="s">
        <v>69</v>
      </c>
      <c r="D149" s="236" t="s">
        <v>1031</v>
      </c>
      <c r="E149" s="239" t="s">
        <v>1032</v>
      </c>
      <c r="F149" s="221" t="s">
        <v>28</v>
      </c>
      <c r="G149" s="619">
        <v>2</v>
      </c>
      <c r="H149" s="225">
        <v>15000</v>
      </c>
      <c r="I149" s="481" t="s">
        <v>998</v>
      </c>
      <c r="J149" s="225">
        <v>100</v>
      </c>
      <c r="K149" s="280" t="s">
        <v>30</v>
      </c>
      <c r="L149" s="240"/>
      <c r="M149" s="195"/>
      <c r="N149" s="370"/>
      <c r="O149" s="370"/>
      <c r="P149" s="370"/>
      <c r="Q149" s="370"/>
      <c r="R149" s="370"/>
    </row>
    <row r="150" spans="1:18" s="196" customFormat="1" ht="12.75" x14ac:dyDescent="0.2">
      <c r="A150" s="613">
        <v>6</v>
      </c>
      <c r="B150" s="582">
        <v>10611</v>
      </c>
      <c r="C150" s="258" t="s">
        <v>69</v>
      </c>
      <c r="D150" s="236" t="s">
        <v>1033</v>
      </c>
      <c r="E150" s="239" t="s">
        <v>902</v>
      </c>
      <c r="F150" s="221" t="s">
        <v>28</v>
      </c>
      <c r="G150" s="619">
        <v>2</v>
      </c>
      <c r="H150" s="225">
        <v>16000</v>
      </c>
      <c r="I150" s="481" t="s">
        <v>998</v>
      </c>
      <c r="J150" s="225">
        <v>25</v>
      </c>
      <c r="K150" s="280" t="s">
        <v>30</v>
      </c>
      <c r="L150" s="240"/>
      <c r="M150" s="195"/>
      <c r="N150" s="370"/>
      <c r="O150" s="370"/>
      <c r="P150" s="370"/>
      <c r="Q150" s="370"/>
      <c r="R150" s="370"/>
    </row>
    <row r="151" spans="1:18" s="196" customFormat="1" ht="12.75" x14ac:dyDescent="0.2">
      <c r="A151" s="613">
        <v>7</v>
      </c>
      <c r="B151" s="582">
        <v>10611</v>
      </c>
      <c r="C151" s="258" t="s">
        <v>69</v>
      </c>
      <c r="D151" s="239" t="s">
        <v>519</v>
      </c>
      <c r="E151" s="239" t="s">
        <v>1036</v>
      </c>
      <c r="F151" s="221" t="s">
        <v>28</v>
      </c>
      <c r="G151" s="619">
        <v>2</v>
      </c>
      <c r="H151" s="225">
        <v>16000</v>
      </c>
      <c r="I151" s="481" t="s">
        <v>998</v>
      </c>
      <c r="J151" s="225">
        <v>40</v>
      </c>
      <c r="K151" s="280" t="s">
        <v>30</v>
      </c>
      <c r="L151" s="240"/>
      <c r="M151" s="195"/>
      <c r="N151" s="370"/>
      <c r="O151" s="370"/>
      <c r="P151" s="370"/>
      <c r="Q151" s="370"/>
      <c r="R151" s="370"/>
    </row>
    <row r="152" spans="1:18" s="196" customFormat="1" ht="12.75" x14ac:dyDescent="0.2">
      <c r="A152" s="613">
        <v>8</v>
      </c>
      <c r="B152" s="582">
        <v>10611</v>
      </c>
      <c r="C152" s="258" t="s">
        <v>69</v>
      </c>
      <c r="D152" s="239" t="s">
        <v>1035</v>
      </c>
      <c r="E152" s="239" t="s">
        <v>838</v>
      </c>
      <c r="F152" s="221" t="s">
        <v>28</v>
      </c>
      <c r="G152" s="619">
        <v>2</v>
      </c>
      <c r="H152" s="225">
        <v>17000</v>
      </c>
      <c r="I152" s="481" t="s">
        <v>998</v>
      </c>
      <c r="J152" s="225">
        <v>40</v>
      </c>
      <c r="K152" s="280" t="s">
        <v>30</v>
      </c>
      <c r="L152" s="240"/>
      <c r="M152" s="195"/>
      <c r="N152" s="370"/>
      <c r="O152" s="370"/>
      <c r="P152" s="370"/>
      <c r="Q152" s="370"/>
      <c r="R152" s="370"/>
    </row>
    <row r="153" spans="1:18" s="196" customFormat="1" ht="12.75" x14ac:dyDescent="0.2">
      <c r="A153" s="613">
        <v>9</v>
      </c>
      <c r="B153" s="582">
        <v>10611</v>
      </c>
      <c r="C153" s="258" t="s">
        <v>69</v>
      </c>
      <c r="D153" s="239" t="s">
        <v>527</v>
      </c>
      <c r="E153" s="239" t="s">
        <v>1037</v>
      </c>
      <c r="F153" s="221" t="s">
        <v>28</v>
      </c>
      <c r="G153" s="619">
        <v>2</v>
      </c>
      <c r="H153" s="225">
        <v>15000</v>
      </c>
      <c r="I153" s="481" t="s">
        <v>998</v>
      </c>
      <c r="J153" s="225">
        <v>40</v>
      </c>
      <c r="K153" s="280" t="s">
        <v>30</v>
      </c>
      <c r="L153" s="240"/>
      <c r="M153" s="195"/>
      <c r="N153" s="370"/>
      <c r="O153" s="370"/>
      <c r="P153" s="370"/>
      <c r="Q153" s="370"/>
      <c r="R153" s="370"/>
    </row>
    <row r="154" spans="1:18" s="196" customFormat="1" ht="12.75" x14ac:dyDescent="0.2">
      <c r="A154" s="613"/>
      <c r="B154" s="221"/>
      <c r="C154" s="195"/>
      <c r="D154" s="236"/>
      <c r="E154" s="239"/>
      <c r="F154" s="221"/>
      <c r="G154" s="619"/>
      <c r="H154" s="227"/>
      <c r="I154" s="481"/>
      <c r="J154" s="225"/>
      <c r="K154" s="240"/>
      <c r="L154" s="240"/>
      <c r="M154" s="195"/>
      <c r="N154" s="370"/>
      <c r="O154" s="370"/>
      <c r="P154" s="370"/>
      <c r="Q154" s="370"/>
      <c r="R154" s="370"/>
    </row>
    <row r="155" spans="1:18" s="196" customFormat="1" ht="12.75" x14ac:dyDescent="0.2">
      <c r="A155" s="613"/>
      <c r="B155" s="530">
        <v>10621</v>
      </c>
      <c r="C155" s="151" t="s">
        <v>1056</v>
      </c>
      <c r="D155" s="236"/>
      <c r="E155" s="239"/>
      <c r="F155" s="221"/>
      <c r="G155" s="683">
        <f>SUM(G156:G158)</f>
        <v>6</v>
      </c>
      <c r="H155" s="550">
        <f>SUM(H156:H158)</f>
        <v>14000</v>
      </c>
      <c r="I155" s="481"/>
      <c r="J155" s="225"/>
      <c r="K155" s="240"/>
      <c r="L155" s="240"/>
      <c r="M155" s="195"/>
      <c r="N155" s="370"/>
      <c r="O155" s="370"/>
      <c r="P155" s="370"/>
      <c r="Q155" s="370"/>
      <c r="R155" s="370"/>
    </row>
    <row r="156" spans="1:18" s="196" customFormat="1" ht="12.75" x14ac:dyDescent="0.2">
      <c r="A156" s="609">
        <v>1</v>
      </c>
      <c r="B156" s="221">
        <v>10621</v>
      </c>
      <c r="C156" s="258" t="s">
        <v>69</v>
      </c>
      <c r="D156" s="239" t="s">
        <v>1039</v>
      </c>
      <c r="E156" s="239" t="s">
        <v>624</v>
      </c>
      <c r="F156" s="221" t="s">
        <v>28</v>
      </c>
      <c r="G156" s="619">
        <v>2</v>
      </c>
      <c r="H156" s="225">
        <v>5000</v>
      </c>
      <c r="I156" s="481" t="s">
        <v>1038</v>
      </c>
      <c r="J156" s="225"/>
      <c r="K156" s="280"/>
      <c r="L156" s="240"/>
      <c r="M156" s="195"/>
      <c r="N156" s="370"/>
      <c r="O156" s="370"/>
      <c r="P156" s="370"/>
      <c r="Q156" s="370"/>
      <c r="R156" s="370"/>
    </row>
    <row r="157" spans="1:18" s="196" customFormat="1" ht="12.75" x14ac:dyDescent="0.2">
      <c r="A157" s="613">
        <v>2</v>
      </c>
      <c r="B157" s="221">
        <v>10622</v>
      </c>
      <c r="C157" s="258" t="s">
        <v>69</v>
      </c>
      <c r="D157" s="236" t="s">
        <v>1040</v>
      </c>
      <c r="E157" s="239" t="s">
        <v>1042</v>
      </c>
      <c r="F157" s="221" t="s">
        <v>28</v>
      </c>
      <c r="G157" s="619">
        <v>2</v>
      </c>
      <c r="H157" s="225">
        <v>4000</v>
      </c>
      <c r="I157" s="481" t="s">
        <v>1038</v>
      </c>
      <c r="J157" s="227"/>
      <c r="K157" s="240"/>
      <c r="L157" s="240"/>
      <c r="M157" s="195"/>
      <c r="N157" s="370"/>
      <c r="O157" s="370"/>
      <c r="P157" s="370"/>
      <c r="Q157" s="370"/>
      <c r="R157" s="370"/>
    </row>
    <row r="158" spans="1:18" s="196" customFormat="1" ht="12.75" x14ac:dyDescent="0.2">
      <c r="A158" s="613">
        <v>3</v>
      </c>
      <c r="B158" s="221">
        <v>10623</v>
      </c>
      <c r="C158" s="258" t="s">
        <v>69</v>
      </c>
      <c r="D158" s="236" t="s">
        <v>1041</v>
      </c>
      <c r="E158" s="239" t="s">
        <v>1042</v>
      </c>
      <c r="F158" s="221" t="s">
        <v>28</v>
      </c>
      <c r="G158" s="619">
        <v>2</v>
      </c>
      <c r="H158" s="225">
        <v>5000</v>
      </c>
      <c r="I158" s="481" t="s">
        <v>1038</v>
      </c>
      <c r="J158" s="227"/>
      <c r="K158" s="240"/>
      <c r="L158" s="240"/>
      <c r="M158" s="195"/>
      <c r="N158" s="370"/>
      <c r="O158" s="370"/>
      <c r="P158" s="370"/>
      <c r="Q158" s="370"/>
      <c r="R158" s="370"/>
    </row>
    <row r="159" spans="1:18" s="196" customFormat="1" ht="12.75" x14ac:dyDescent="0.2">
      <c r="A159" s="613"/>
      <c r="B159" s="221"/>
      <c r="C159" s="195"/>
      <c r="D159" s="236"/>
      <c r="E159" s="239"/>
      <c r="F159" s="221"/>
      <c r="G159" s="273"/>
      <c r="H159" s="227"/>
      <c r="I159" s="481"/>
      <c r="J159" s="227"/>
      <c r="K159" s="240"/>
      <c r="L159" s="240"/>
      <c r="M159" s="195"/>
      <c r="N159" s="370"/>
      <c r="O159" s="370"/>
      <c r="P159" s="370"/>
      <c r="Q159" s="370"/>
      <c r="R159" s="370"/>
    </row>
    <row r="160" spans="1:18" s="196" customFormat="1" ht="12.75" x14ac:dyDescent="0.2">
      <c r="A160" s="610"/>
      <c r="B160" s="676">
        <v>10622</v>
      </c>
      <c r="C160" s="677" t="s">
        <v>1057</v>
      </c>
      <c r="D160" s="677"/>
      <c r="E160" s="151"/>
      <c r="F160" s="151"/>
      <c r="G160" s="586">
        <f>SUM(G161:G178)</f>
        <v>73</v>
      </c>
      <c r="H160" s="554">
        <f>SUM(H161:H178)</f>
        <v>1050253</v>
      </c>
      <c r="I160" s="521"/>
      <c r="J160" s="554">
        <f>SUM(J161:J178)</f>
        <v>831</v>
      </c>
      <c r="K160" s="530" t="s">
        <v>30</v>
      </c>
      <c r="L160" s="530"/>
      <c r="M160" s="151"/>
      <c r="N160" s="370"/>
      <c r="O160" s="370"/>
      <c r="P160" s="370"/>
      <c r="Q160" s="370"/>
      <c r="R160" s="370"/>
    </row>
    <row r="161" spans="1:18" s="196" customFormat="1" ht="12.75" x14ac:dyDescent="0.2">
      <c r="A161" s="613">
        <v>1</v>
      </c>
      <c r="B161" s="493">
        <v>10622</v>
      </c>
      <c r="C161" s="236" t="s">
        <v>204</v>
      </c>
      <c r="D161" s="236" t="s">
        <v>205</v>
      </c>
      <c r="E161" s="239" t="s">
        <v>637</v>
      </c>
      <c r="F161" s="221" t="s">
        <v>28</v>
      </c>
      <c r="G161" s="273">
        <v>3</v>
      </c>
      <c r="H161" s="227">
        <v>1250</v>
      </c>
      <c r="I161" s="481" t="s">
        <v>608</v>
      </c>
      <c r="J161" s="227">
        <v>35</v>
      </c>
      <c r="K161" s="240" t="s">
        <v>30</v>
      </c>
      <c r="L161" s="240" t="s">
        <v>71</v>
      </c>
      <c r="M161" s="195"/>
      <c r="N161" s="370"/>
      <c r="O161" s="370"/>
      <c r="P161" s="370"/>
      <c r="Q161" s="370"/>
      <c r="R161" s="370"/>
    </row>
    <row r="162" spans="1:18" s="196" customFormat="1" ht="12.75" x14ac:dyDescent="0.2">
      <c r="A162" s="613">
        <v>2</v>
      </c>
      <c r="B162" s="493">
        <v>10622</v>
      </c>
      <c r="C162" s="236" t="s">
        <v>209</v>
      </c>
      <c r="D162" s="236" t="s">
        <v>69</v>
      </c>
      <c r="E162" s="239" t="s">
        <v>638</v>
      </c>
      <c r="F162" s="221" t="s">
        <v>28</v>
      </c>
      <c r="G162" s="273">
        <v>3</v>
      </c>
      <c r="H162" s="227">
        <v>1700</v>
      </c>
      <c r="I162" s="481" t="s">
        <v>608</v>
      </c>
      <c r="J162" s="227">
        <v>36</v>
      </c>
      <c r="K162" s="240" t="s">
        <v>30</v>
      </c>
      <c r="L162" s="240" t="s">
        <v>99</v>
      </c>
      <c r="M162" s="195"/>
      <c r="N162" s="370"/>
      <c r="O162" s="370"/>
      <c r="P162" s="370"/>
      <c r="Q162" s="370"/>
      <c r="R162" s="370"/>
    </row>
    <row r="163" spans="1:18" s="196" customFormat="1" ht="12.75" x14ac:dyDescent="0.2">
      <c r="A163" s="613">
        <v>3</v>
      </c>
      <c r="B163" s="493">
        <v>10622</v>
      </c>
      <c r="C163" s="236" t="s">
        <v>218</v>
      </c>
      <c r="D163" s="236" t="s">
        <v>218</v>
      </c>
      <c r="E163" s="239" t="s">
        <v>639</v>
      </c>
      <c r="F163" s="221" t="s">
        <v>28</v>
      </c>
      <c r="G163" s="273">
        <v>3</v>
      </c>
      <c r="H163" s="227">
        <v>1100</v>
      </c>
      <c r="I163" s="481" t="s">
        <v>608</v>
      </c>
      <c r="J163" s="227">
        <v>24</v>
      </c>
      <c r="K163" s="240" t="s">
        <v>30</v>
      </c>
      <c r="L163" s="240" t="s">
        <v>71</v>
      </c>
      <c r="M163" s="195"/>
      <c r="N163" s="370"/>
      <c r="O163" s="370"/>
      <c r="P163" s="370"/>
      <c r="Q163" s="370"/>
      <c r="R163" s="370"/>
    </row>
    <row r="164" spans="1:18" s="196" customFormat="1" ht="12.75" x14ac:dyDescent="0.2">
      <c r="A164" s="670">
        <v>4</v>
      </c>
      <c r="B164" s="493">
        <v>10622</v>
      </c>
      <c r="C164" s="294" t="s">
        <v>116</v>
      </c>
      <c r="D164" s="294" t="s">
        <v>116</v>
      </c>
      <c r="E164" s="289" t="s">
        <v>640</v>
      </c>
      <c r="F164" s="247" t="s">
        <v>28</v>
      </c>
      <c r="G164" s="295">
        <v>3</v>
      </c>
      <c r="H164" s="296">
        <v>1100</v>
      </c>
      <c r="I164" s="481" t="s">
        <v>608</v>
      </c>
      <c r="J164" s="296">
        <v>36</v>
      </c>
      <c r="K164" s="290" t="s">
        <v>30</v>
      </c>
      <c r="L164" s="290" t="s">
        <v>71</v>
      </c>
      <c r="M164" s="288"/>
      <c r="N164" s="370"/>
      <c r="O164" s="370"/>
      <c r="P164" s="370"/>
      <c r="Q164" s="370"/>
      <c r="R164" s="370"/>
    </row>
    <row r="165" spans="1:18" s="196" customFormat="1" ht="12.75" x14ac:dyDescent="0.2">
      <c r="A165" s="613">
        <v>5</v>
      </c>
      <c r="B165" s="493">
        <v>10622</v>
      </c>
      <c r="C165" s="236" t="s">
        <v>222</v>
      </c>
      <c r="D165" s="236" t="s">
        <v>222</v>
      </c>
      <c r="E165" s="239" t="s">
        <v>638</v>
      </c>
      <c r="F165" s="221" t="s">
        <v>28</v>
      </c>
      <c r="G165" s="273">
        <v>3</v>
      </c>
      <c r="H165" s="227">
        <v>1700</v>
      </c>
      <c r="I165" s="481" t="s">
        <v>608</v>
      </c>
      <c r="J165" s="227">
        <v>36</v>
      </c>
      <c r="K165" s="240" t="s">
        <v>30</v>
      </c>
      <c r="L165" s="240" t="s">
        <v>99</v>
      </c>
      <c r="M165" s="195"/>
      <c r="N165" s="370"/>
      <c r="O165" s="370"/>
      <c r="P165" s="370"/>
      <c r="Q165" s="370"/>
      <c r="R165" s="370"/>
    </row>
    <row r="166" spans="1:18" s="196" customFormat="1" ht="12.75" x14ac:dyDescent="0.2">
      <c r="A166" s="609">
        <v>6</v>
      </c>
      <c r="B166" s="493">
        <v>10622</v>
      </c>
      <c r="C166" s="258" t="s">
        <v>69</v>
      </c>
      <c r="D166" s="516" t="s">
        <v>536</v>
      </c>
      <c r="E166" s="516" t="s">
        <v>641</v>
      </c>
      <c r="F166" s="221" t="s">
        <v>28</v>
      </c>
      <c r="G166" s="273">
        <v>5</v>
      </c>
      <c r="H166" s="227">
        <v>60500</v>
      </c>
      <c r="I166" s="481" t="s">
        <v>603</v>
      </c>
      <c r="J166" s="227">
        <v>50</v>
      </c>
      <c r="K166" s="240" t="s">
        <v>30</v>
      </c>
      <c r="M166" s="342"/>
      <c r="N166" s="370"/>
      <c r="O166" s="370"/>
      <c r="P166" s="370"/>
      <c r="Q166" s="370"/>
      <c r="R166" s="370"/>
    </row>
    <row r="167" spans="1:18" s="196" customFormat="1" ht="12.75" x14ac:dyDescent="0.2">
      <c r="A167" s="613">
        <v>7</v>
      </c>
      <c r="B167" s="493">
        <v>10622</v>
      </c>
      <c r="C167" s="258" t="s">
        <v>69</v>
      </c>
      <c r="D167" s="517" t="s">
        <v>537</v>
      </c>
      <c r="E167" s="517" t="s">
        <v>642</v>
      </c>
      <c r="F167" s="221" t="s">
        <v>28</v>
      </c>
      <c r="G167" s="273">
        <v>3</v>
      </c>
      <c r="H167" s="227">
        <v>22437</v>
      </c>
      <c r="I167" s="481" t="s">
        <v>609</v>
      </c>
      <c r="J167" s="227">
        <v>35</v>
      </c>
      <c r="K167" s="240" t="s">
        <v>30</v>
      </c>
      <c r="L167" s="240">
        <v>1998</v>
      </c>
      <c r="M167" s="195" t="s">
        <v>538</v>
      </c>
      <c r="N167" s="370"/>
      <c r="O167" s="370"/>
      <c r="P167" s="370"/>
      <c r="Q167" s="370"/>
      <c r="R167" s="370"/>
    </row>
    <row r="168" spans="1:18" s="196" customFormat="1" ht="12.75" x14ac:dyDescent="0.2">
      <c r="A168" s="613">
        <v>8</v>
      </c>
      <c r="B168" s="493">
        <v>10622</v>
      </c>
      <c r="C168" s="258" t="s">
        <v>69</v>
      </c>
      <c r="D168" s="236" t="s">
        <v>539</v>
      </c>
      <c r="E168" s="517" t="s">
        <v>642</v>
      </c>
      <c r="F168" s="221" t="s">
        <v>28</v>
      </c>
      <c r="G168" s="273">
        <v>3</v>
      </c>
      <c r="H168" s="227">
        <v>25312</v>
      </c>
      <c r="I168" s="481" t="s">
        <v>610</v>
      </c>
      <c r="J168" s="227">
        <v>35</v>
      </c>
      <c r="K168" s="240" t="s">
        <v>30</v>
      </c>
      <c r="L168" s="240"/>
      <c r="M168" s="195"/>
      <c r="N168" s="370"/>
      <c r="O168" s="370"/>
      <c r="P168" s="370"/>
      <c r="Q168" s="370"/>
      <c r="R168" s="370"/>
    </row>
    <row r="169" spans="1:18" s="196" customFormat="1" ht="12.75" x14ac:dyDescent="0.2">
      <c r="A169" s="613">
        <v>9</v>
      </c>
      <c r="B169" s="493">
        <v>10622</v>
      </c>
      <c r="C169" s="258" t="s">
        <v>69</v>
      </c>
      <c r="D169" s="236" t="s">
        <v>540</v>
      </c>
      <c r="E169" s="236" t="s">
        <v>643</v>
      </c>
      <c r="F169" s="221" t="s">
        <v>28</v>
      </c>
      <c r="G169" s="273">
        <v>4</v>
      </c>
      <c r="H169" s="227">
        <v>53750</v>
      </c>
      <c r="I169" s="481" t="s">
        <v>611</v>
      </c>
      <c r="J169" s="227">
        <v>40</v>
      </c>
      <c r="K169" s="240" t="s">
        <v>30</v>
      </c>
      <c r="L169" s="240">
        <v>1998</v>
      </c>
      <c r="M169" s="195" t="s">
        <v>541</v>
      </c>
      <c r="N169" s="370"/>
      <c r="O169" s="370"/>
      <c r="P169" s="370"/>
      <c r="Q169" s="370"/>
      <c r="R169" s="370"/>
    </row>
    <row r="170" spans="1:18" s="196" customFormat="1" ht="12.75" x14ac:dyDescent="0.2">
      <c r="A170" s="613">
        <v>10</v>
      </c>
      <c r="B170" s="493">
        <v>10622</v>
      </c>
      <c r="C170" s="239" t="s">
        <v>550</v>
      </c>
      <c r="D170" s="236" t="s">
        <v>542</v>
      </c>
      <c r="E170" s="236" t="s">
        <v>644</v>
      </c>
      <c r="F170" s="221" t="s">
        <v>543</v>
      </c>
      <c r="G170" s="273">
        <v>15</v>
      </c>
      <c r="H170" s="227">
        <v>724125</v>
      </c>
      <c r="I170" s="481" t="s">
        <v>611</v>
      </c>
      <c r="J170" s="227">
        <v>250</v>
      </c>
      <c r="K170" s="240" t="s">
        <v>30</v>
      </c>
      <c r="L170" s="240"/>
      <c r="M170" s="195"/>
      <c r="N170" s="370"/>
      <c r="O170" s="370"/>
      <c r="P170" s="370"/>
      <c r="Q170" s="370"/>
      <c r="R170" s="370"/>
    </row>
    <row r="171" spans="1:18" s="196" customFormat="1" ht="12.75" x14ac:dyDescent="0.2">
      <c r="A171" s="613">
        <v>11</v>
      </c>
      <c r="B171" s="493">
        <v>10622</v>
      </c>
      <c r="C171" s="258" t="s">
        <v>69</v>
      </c>
      <c r="D171" s="236" t="s">
        <v>204</v>
      </c>
      <c r="E171" s="236" t="s">
        <v>637</v>
      </c>
      <c r="F171" s="221" t="s">
        <v>28</v>
      </c>
      <c r="G171" s="273">
        <v>3</v>
      </c>
      <c r="H171" s="227">
        <v>1250</v>
      </c>
      <c r="I171" s="481" t="s">
        <v>608</v>
      </c>
      <c r="J171" s="227">
        <v>35</v>
      </c>
      <c r="K171" s="240" t="s">
        <v>30</v>
      </c>
      <c r="L171" s="240"/>
      <c r="M171" s="195"/>
      <c r="N171" s="370"/>
      <c r="O171" s="370"/>
      <c r="P171" s="370"/>
      <c r="Q171" s="370"/>
      <c r="R171" s="370"/>
    </row>
    <row r="172" spans="1:18" s="196" customFormat="1" ht="12.75" x14ac:dyDescent="0.2">
      <c r="A172" s="613">
        <v>12</v>
      </c>
      <c r="B172" s="493">
        <v>10622</v>
      </c>
      <c r="C172" s="236" t="s">
        <v>209</v>
      </c>
      <c r="D172" s="239" t="s">
        <v>544</v>
      </c>
      <c r="E172" s="516" t="s">
        <v>638</v>
      </c>
      <c r="F172" s="221" t="s">
        <v>28</v>
      </c>
      <c r="G172" s="273">
        <v>3</v>
      </c>
      <c r="H172" s="227">
        <v>1700</v>
      </c>
      <c r="I172" s="481" t="s">
        <v>608</v>
      </c>
      <c r="J172" s="227">
        <v>36</v>
      </c>
      <c r="K172" s="240" t="s">
        <v>30</v>
      </c>
      <c r="L172" s="240"/>
      <c r="M172" s="195"/>
      <c r="N172" s="370"/>
      <c r="O172" s="370"/>
      <c r="P172" s="370"/>
      <c r="Q172" s="370"/>
      <c r="R172" s="370"/>
    </row>
    <row r="173" spans="1:18" s="196" customFormat="1" ht="12.75" x14ac:dyDescent="0.2">
      <c r="A173" s="613">
        <v>13</v>
      </c>
      <c r="B173" s="493">
        <v>10622</v>
      </c>
      <c r="C173" s="258" t="s">
        <v>69</v>
      </c>
      <c r="D173" s="236" t="s">
        <v>545</v>
      </c>
      <c r="E173" s="236" t="s">
        <v>645</v>
      </c>
      <c r="F173" s="221" t="s">
        <v>28</v>
      </c>
      <c r="G173" s="273">
        <v>3</v>
      </c>
      <c r="H173" s="227">
        <v>22500</v>
      </c>
      <c r="I173" s="481" t="s">
        <v>610</v>
      </c>
      <c r="J173" s="227">
        <v>35</v>
      </c>
      <c r="K173" s="240" t="s">
        <v>30</v>
      </c>
      <c r="L173" s="240"/>
      <c r="M173" s="195"/>
      <c r="N173" s="370"/>
      <c r="O173" s="370"/>
      <c r="P173" s="370"/>
      <c r="Q173" s="370"/>
      <c r="R173" s="370"/>
    </row>
    <row r="174" spans="1:18" s="196" customFormat="1" ht="12.75" x14ac:dyDescent="0.2">
      <c r="A174" s="613">
        <v>14</v>
      </c>
      <c r="B174" s="493">
        <v>10622</v>
      </c>
      <c r="C174" s="258" t="s">
        <v>69</v>
      </c>
      <c r="D174" s="236" t="s">
        <v>546</v>
      </c>
      <c r="E174" s="236" t="s">
        <v>646</v>
      </c>
      <c r="F174" s="221" t="s">
        <v>28</v>
      </c>
      <c r="G174" s="273">
        <v>4</v>
      </c>
      <c r="H174" s="227">
        <v>27000</v>
      </c>
      <c r="I174" s="481" t="s">
        <v>603</v>
      </c>
      <c r="J174" s="227">
        <v>18</v>
      </c>
      <c r="K174" s="240" t="s">
        <v>30</v>
      </c>
      <c r="L174" s="240"/>
      <c r="M174" s="195"/>
      <c r="N174" s="370"/>
      <c r="O174" s="370"/>
      <c r="P174" s="370"/>
      <c r="Q174" s="370"/>
      <c r="R174" s="370"/>
    </row>
    <row r="175" spans="1:18" s="196" customFormat="1" ht="12.75" x14ac:dyDescent="0.2">
      <c r="A175" s="613">
        <v>15</v>
      </c>
      <c r="B175" s="493">
        <v>10622</v>
      </c>
      <c r="C175" s="258" t="s">
        <v>69</v>
      </c>
      <c r="D175" s="516" t="s">
        <v>547</v>
      </c>
      <c r="E175" s="516" t="s">
        <v>647</v>
      </c>
      <c r="F175" s="221" t="s">
        <v>28</v>
      </c>
      <c r="G175" s="273">
        <v>4</v>
      </c>
      <c r="H175" s="639">
        <v>54000</v>
      </c>
      <c r="I175" s="481" t="s">
        <v>603</v>
      </c>
      <c r="J175" s="230">
        <v>20</v>
      </c>
      <c r="K175" s="240" t="s">
        <v>30</v>
      </c>
      <c r="L175" s="255"/>
      <c r="M175" s="255"/>
      <c r="N175" s="470"/>
      <c r="O175" s="370"/>
      <c r="P175" s="370"/>
      <c r="Q175" s="370"/>
      <c r="R175" s="370"/>
    </row>
    <row r="176" spans="1:18" s="196" customFormat="1" ht="12.75" x14ac:dyDescent="0.2">
      <c r="A176" s="613">
        <v>16</v>
      </c>
      <c r="B176" s="493">
        <v>10622</v>
      </c>
      <c r="C176" s="258" t="s">
        <v>69</v>
      </c>
      <c r="D176" s="236" t="s">
        <v>548</v>
      </c>
      <c r="E176" s="236" t="s">
        <v>647</v>
      </c>
      <c r="F176" s="221" t="s">
        <v>28</v>
      </c>
      <c r="G176" s="273">
        <v>5</v>
      </c>
      <c r="H176" s="227">
        <v>15329</v>
      </c>
      <c r="I176" s="481" t="s">
        <v>603</v>
      </c>
      <c r="J176" s="227">
        <v>25</v>
      </c>
      <c r="K176" s="240" t="s">
        <v>30</v>
      </c>
      <c r="L176" s="240"/>
      <c r="M176" s="195"/>
      <c r="N176" s="370"/>
      <c r="O176" s="370"/>
      <c r="P176" s="370"/>
      <c r="Q176" s="370"/>
      <c r="R176" s="370"/>
    </row>
    <row r="177" spans="1:18" s="196" customFormat="1" ht="12.75" x14ac:dyDescent="0.2">
      <c r="A177" s="613">
        <v>17</v>
      </c>
      <c r="B177" s="493">
        <v>10622</v>
      </c>
      <c r="C177" s="258" t="s">
        <v>69</v>
      </c>
      <c r="D177" s="236" t="s">
        <v>549</v>
      </c>
      <c r="E177" s="236" t="s">
        <v>647</v>
      </c>
      <c r="F177" s="518" t="s">
        <v>28</v>
      </c>
      <c r="G177" s="273">
        <v>3</v>
      </c>
      <c r="H177" s="227">
        <v>15500</v>
      </c>
      <c r="I177" s="481" t="s">
        <v>603</v>
      </c>
      <c r="J177" s="227">
        <v>35</v>
      </c>
      <c r="K177" s="240" t="s">
        <v>30</v>
      </c>
      <c r="L177" s="195"/>
      <c r="M177" s="195"/>
      <c r="N177" s="370"/>
      <c r="O177" s="370"/>
      <c r="P177" s="370"/>
      <c r="Q177" s="370"/>
      <c r="R177" s="370"/>
    </row>
    <row r="178" spans="1:18" s="196" customFormat="1" ht="12.75" x14ac:dyDescent="0.2">
      <c r="A178" s="613">
        <v>18</v>
      </c>
      <c r="B178" s="493">
        <v>10622</v>
      </c>
      <c r="C178" s="258" t="s">
        <v>69</v>
      </c>
      <c r="D178" s="236" t="s">
        <v>546</v>
      </c>
      <c r="E178" s="236" t="s">
        <v>647</v>
      </c>
      <c r="F178" s="221" t="s">
        <v>28</v>
      </c>
      <c r="G178" s="273">
        <v>3</v>
      </c>
      <c r="H178" s="227">
        <v>20000</v>
      </c>
      <c r="I178" s="481" t="s">
        <v>603</v>
      </c>
      <c r="J178" s="227">
        <v>50</v>
      </c>
      <c r="K178" s="240" t="s">
        <v>30</v>
      </c>
      <c r="L178" s="240"/>
      <c r="M178" s="195"/>
      <c r="N178" s="370"/>
      <c r="O178" s="370"/>
      <c r="P178" s="370"/>
      <c r="Q178" s="370"/>
      <c r="R178" s="370"/>
    </row>
    <row r="179" spans="1:18" s="196" customFormat="1" ht="12.75" x14ac:dyDescent="0.2">
      <c r="A179" s="613"/>
      <c r="B179" s="221"/>
      <c r="C179" s="236"/>
      <c r="D179" s="236"/>
      <c r="E179" s="236"/>
      <c r="F179" s="221"/>
      <c r="G179" s="273"/>
      <c r="H179" s="227"/>
      <c r="I179" s="277"/>
      <c r="J179" s="227"/>
      <c r="K179" s="240"/>
      <c r="L179" s="240"/>
      <c r="M179" s="195"/>
      <c r="N179" s="370"/>
      <c r="O179" s="370"/>
      <c r="P179" s="370"/>
      <c r="Q179" s="370"/>
      <c r="R179" s="370"/>
    </row>
    <row r="180" spans="1:18" s="196" customFormat="1" ht="12.75" x14ac:dyDescent="0.2">
      <c r="A180" s="610"/>
      <c r="B180" s="530">
        <v>10632</v>
      </c>
      <c r="C180" s="151" t="s">
        <v>1058</v>
      </c>
      <c r="D180" s="531"/>
      <c r="E180" s="531"/>
      <c r="F180" s="530"/>
      <c r="G180" s="559">
        <f>SUM(G181)</f>
        <v>3</v>
      </c>
      <c r="H180" s="558">
        <f>SUM(H181)</f>
        <v>16000</v>
      </c>
      <c r="I180" s="522"/>
      <c r="J180" s="550">
        <v>150</v>
      </c>
      <c r="K180" s="545" t="s">
        <v>30</v>
      </c>
      <c r="L180" s="545"/>
      <c r="M180" s="530"/>
      <c r="N180" s="370"/>
      <c r="O180" s="370"/>
      <c r="P180" s="370"/>
      <c r="Q180" s="370"/>
      <c r="R180" s="370"/>
    </row>
    <row r="181" spans="1:18" s="196" customFormat="1" ht="12.75" x14ac:dyDescent="0.2">
      <c r="A181" s="613">
        <v>1</v>
      </c>
      <c r="B181" s="221">
        <v>10632</v>
      </c>
      <c r="C181" s="195" t="s">
        <v>103</v>
      </c>
      <c r="D181" s="236" t="s">
        <v>104</v>
      </c>
      <c r="E181" s="239" t="s">
        <v>648</v>
      </c>
      <c r="F181" s="221" t="s">
        <v>28</v>
      </c>
      <c r="G181" s="273">
        <v>3</v>
      </c>
      <c r="H181" s="227">
        <v>16000</v>
      </c>
      <c r="I181" s="481" t="s">
        <v>602</v>
      </c>
      <c r="J181" s="242">
        <v>150</v>
      </c>
      <c r="K181" s="240" t="s">
        <v>30</v>
      </c>
      <c r="L181" s="240" t="s">
        <v>31</v>
      </c>
      <c r="M181" s="195"/>
      <c r="N181" s="370"/>
      <c r="O181" s="370"/>
      <c r="P181" s="370"/>
      <c r="Q181" s="370"/>
      <c r="R181" s="370"/>
    </row>
    <row r="182" spans="1:18" s="196" customFormat="1" ht="12.75" x14ac:dyDescent="0.2">
      <c r="A182" s="613"/>
      <c r="B182" s="221"/>
      <c r="C182" s="195"/>
      <c r="D182" s="236"/>
      <c r="E182" s="239"/>
      <c r="F182" s="221"/>
      <c r="G182" s="273"/>
      <c r="H182" s="227"/>
      <c r="I182" s="481"/>
      <c r="J182" s="242"/>
      <c r="K182" s="240"/>
      <c r="L182" s="240"/>
      <c r="M182" s="195"/>
      <c r="N182" s="370"/>
      <c r="O182" s="370"/>
      <c r="P182" s="370"/>
      <c r="Q182" s="370"/>
      <c r="R182" s="370"/>
    </row>
    <row r="183" spans="1:18" s="196" customFormat="1" ht="12.75" x14ac:dyDescent="0.2">
      <c r="A183" s="613"/>
      <c r="B183" s="530">
        <v>10710</v>
      </c>
      <c r="C183" s="151" t="s">
        <v>1098</v>
      </c>
      <c r="D183" s="236"/>
      <c r="E183" s="239"/>
      <c r="F183" s="221"/>
      <c r="G183" s="559">
        <f>SUM(G184:G219)</f>
        <v>134</v>
      </c>
      <c r="H183" s="558">
        <f>SUM(H184:H219)</f>
        <v>240000</v>
      </c>
      <c r="I183" s="481"/>
      <c r="J183" s="242"/>
      <c r="K183" s="240"/>
      <c r="L183" s="240"/>
      <c r="M183" s="195"/>
      <c r="N183" s="370"/>
      <c r="O183" s="370"/>
      <c r="P183" s="370"/>
      <c r="Q183" s="370"/>
      <c r="R183" s="370"/>
    </row>
    <row r="184" spans="1:18" s="196" customFormat="1" ht="12.75" x14ac:dyDescent="0.2">
      <c r="A184" s="613">
        <v>1</v>
      </c>
      <c r="B184" s="221">
        <v>10710</v>
      </c>
      <c r="C184" s="258" t="s">
        <v>69</v>
      </c>
      <c r="D184" s="239" t="s">
        <v>1105</v>
      </c>
      <c r="E184" s="239" t="s">
        <v>1109</v>
      </c>
      <c r="F184" s="221" t="s">
        <v>28</v>
      </c>
      <c r="G184" s="273">
        <v>2</v>
      </c>
      <c r="H184" s="225" t="s">
        <v>69</v>
      </c>
      <c r="I184" s="481" t="s">
        <v>1106</v>
      </c>
      <c r="J184" s="242"/>
      <c r="K184" s="240"/>
      <c r="L184" s="240"/>
      <c r="M184" s="195"/>
      <c r="N184" s="370"/>
      <c r="O184" s="370"/>
      <c r="P184" s="370"/>
      <c r="Q184" s="370"/>
      <c r="R184" s="370"/>
    </row>
    <row r="185" spans="1:18" s="196" customFormat="1" ht="12.75" x14ac:dyDescent="0.2">
      <c r="A185" s="613"/>
      <c r="B185" s="221">
        <v>10710</v>
      </c>
      <c r="C185" s="258" t="s">
        <v>69</v>
      </c>
      <c r="D185" s="239" t="s">
        <v>1111</v>
      </c>
      <c r="E185" s="239" t="s">
        <v>1110</v>
      </c>
      <c r="F185" s="221" t="s">
        <v>28</v>
      </c>
      <c r="G185" s="273">
        <v>2</v>
      </c>
      <c r="H185" s="225" t="s">
        <v>69</v>
      </c>
      <c r="I185" s="481" t="s">
        <v>1108</v>
      </c>
      <c r="J185" s="242"/>
      <c r="K185" s="240"/>
      <c r="L185" s="240"/>
      <c r="M185" s="195"/>
      <c r="N185" s="370"/>
      <c r="O185" s="370"/>
      <c r="P185" s="370"/>
      <c r="Q185" s="370"/>
      <c r="R185" s="370"/>
    </row>
    <row r="186" spans="1:18" s="196" customFormat="1" ht="12.75" x14ac:dyDescent="0.2">
      <c r="A186" s="613"/>
      <c r="B186" s="221"/>
      <c r="C186" s="195"/>
      <c r="D186" s="236"/>
      <c r="E186" s="239"/>
      <c r="F186" s="221"/>
      <c r="G186" s="273"/>
      <c r="H186" s="225" t="s">
        <v>69</v>
      </c>
      <c r="I186" s="277" t="s">
        <v>1107</v>
      </c>
      <c r="J186" s="242"/>
      <c r="K186" s="240"/>
      <c r="L186" s="240"/>
      <c r="M186" s="195"/>
      <c r="N186" s="370"/>
      <c r="O186" s="370"/>
      <c r="P186" s="370"/>
      <c r="Q186" s="370"/>
      <c r="R186" s="370"/>
    </row>
    <row r="187" spans="1:18" s="196" customFormat="1" ht="12.75" x14ac:dyDescent="0.2">
      <c r="A187" s="613"/>
      <c r="B187" s="221">
        <v>10710</v>
      </c>
      <c r="C187" s="258" t="s">
        <v>69</v>
      </c>
      <c r="D187" s="239" t="s">
        <v>1115</v>
      </c>
      <c r="E187" s="224" t="s">
        <v>1114</v>
      </c>
      <c r="F187" s="221"/>
      <c r="G187" s="273">
        <v>2</v>
      </c>
      <c r="H187" s="225" t="s">
        <v>69</v>
      </c>
      <c r="I187" s="277" t="s">
        <v>1112</v>
      </c>
      <c r="J187" s="242"/>
      <c r="K187" s="240"/>
      <c r="L187" s="240"/>
      <c r="M187" s="195"/>
      <c r="N187" s="370"/>
      <c r="O187" s="370"/>
      <c r="P187" s="370"/>
      <c r="Q187" s="370"/>
      <c r="R187" s="370"/>
    </row>
    <row r="188" spans="1:18" s="196" customFormat="1" ht="12.75" x14ac:dyDescent="0.2">
      <c r="A188" s="613"/>
      <c r="B188" s="221"/>
      <c r="C188" s="195"/>
      <c r="D188" s="236"/>
      <c r="E188" s="239"/>
      <c r="F188" s="221"/>
      <c r="G188" s="273"/>
      <c r="H188" s="225"/>
      <c r="I188" s="277" t="s">
        <v>1113</v>
      </c>
      <c r="J188" s="242"/>
      <c r="K188" s="240"/>
      <c r="L188" s="240"/>
      <c r="M188" s="195"/>
      <c r="N188" s="370"/>
      <c r="O188" s="370"/>
      <c r="P188" s="370"/>
      <c r="Q188" s="370"/>
      <c r="R188" s="370"/>
    </row>
    <row r="189" spans="1:18" s="196" customFormat="1" ht="12.75" x14ac:dyDescent="0.2">
      <c r="A189" s="613"/>
      <c r="B189" s="221">
        <v>10710</v>
      </c>
      <c r="C189" s="258" t="s">
        <v>69</v>
      </c>
      <c r="D189" s="239" t="s">
        <v>1119</v>
      </c>
      <c r="E189" s="239" t="s">
        <v>1120</v>
      </c>
      <c r="F189" s="221" t="s">
        <v>28</v>
      </c>
      <c r="G189" s="273">
        <v>2</v>
      </c>
      <c r="H189" s="225" t="s">
        <v>69</v>
      </c>
      <c r="I189" s="481" t="s">
        <v>1118</v>
      </c>
      <c r="J189" s="242"/>
      <c r="K189" s="240"/>
      <c r="L189" s="240"/>
      <c r="M189" s="195"/>
      <c r="N189" s="370"/>
      <c r="O189" s="370"/>
      <c r="P189" s="370"/>
      <c r="Q189" s="370"/>
      <c r="R189" s="370"/>
    </row>
    <row r="190" spans="1:18" s="196" customFormat="1" ht="12.75" x14ac:dyDescent="0.2">
      <c r="A190" s="613"/>
      <c r="B190" s="221">
        <v>10710</v>
      </c>
      <c r="C190" s="258" t="s">
        <v>69</v>
      </c>
      <c r="D190" s="239" t="s">
        <v>1126</v>
      </c>
      <c r="E190" s="239" t="s">
        <v>1121</v>
      </c>
      <c r="F190" s="221" t="s">
        <v>28</v>
      </c>
      <c r="G190" s="273">
        <v>2</v>
      </c>
      <c r="H190" s="225" t="s">
        <v>69</v>
      </c>
      <c r="I190" s="277" t="s">
        <v>1122</v>
      </c>
      <c r="J190" s="242"/>
      <c r="K190" s="240"/>
      <c r="L190" s="240"/>
      <c r="M190" s="195"/>
      <c r="N190" s="370"/>
      <c r="O190" s="370"/>
      <c r="P190" s="370"/>
      <c r="Q190" s="370"/>
      <c r="R190" s="370"/>
    </row>
    <row r="191" spans="1:18" s="196" customFormat="1" ht="12.75" x14ac:dyDescent="0.2">
      <c r="A191" s="613"/>
      <c r="B191" s="221">
        <v>10710</v>
      </c>
      <c r="C191" s="258" t="s">
        <v>69</v>
      </c>
      <c r="D191" s="239" t="s">
        <v>1127</v>
      </c>
      <c r="E191" s="239" t="s">
        <v>1123</v>
      </c>
      <c r="F191" s="221" t="s">
        <v>28</v>
      </c>
      <c r="G191" s="273">
        <v>2</v>
      </c>
      <c r="H191" s="225" t="s">
        <v>69</v>
      </c>
      <c r="I191" s="277" t="s">
        <v>1124</v>
      </c>
      <c r="J191" s="242"/>
      <c r="K191" s="240"/>
      <c r="L191" s="240"/>
      <c r="M191" s="195"/>
      <c r="N191" s="370"/>
      <c r="O191" s="370"/>
      <c r="P191" s="370"/>
      <c r="Q191" s="370"/>
      <c r="R191" s="370"/>
    </row>
    <row r="192" spans="1:18" s="196" customFormat="1" ht="12.75" x14ac:dyDescent="0.2">
      <c r="A192" s="613"/>
      <c r="B192" s="221">
        <v>10710</v>
      </c>
      <c r="C192" s="258" t="s">
        <v>69</v>
      </c>
      <c r="D192" s="239" t="s">
        <v>1130</v>
      </c>
      <c r="E192" s="239" t="s">
        <v>1129</v>
      </c>
      <c r="F192" s="221" t="s">
        <v>28</v>
      </c>
      <c r="G192" s="273">
        <v>2</v>
      </c>
      <c r="H192" s="225" t="s">
        <v>69</v>
      </c>
      <c r="I192" s="277" t="s">
        <v>1128</v>
      </c>
      <c r="J192" s="242"/>
      <c r="K192" s="240"/>
      <c r="L192" s="240"/>
      <c r="M192" s="195"/>
      <c r="N192" s="370"/>
      <c r="O192" s="370"/>
      <c r="P192" s="370"/>
      <c r="Q192" s="370"/>
      <c r="R192" s="370"/>
    </row>
    <row r="193" spans="1:18" s="196" customFormat="1" ht="12.75" x14ac:dyDescent="0.2">
      <c r="A193" s="613"/>
      <c r="B193" s="221">
        <v>10710</v>
      </c>
      <c r="C193" s="258" t="s">
        <v>69</v>
      </c>
      <c r="D193" s="239" t="s">
        <v>1133</v>
      </c>
      <c r="E193" s="239" t="s">
        <v>1132</v>
      </c>
      <c r="F193" s="221" t="s">
        <v>28</v>
      </c>
      <c r="G193" s="273">
        <v>2</v>
      </c>
      <c r="H193" s="225" t="s">
        <v>69</v>
      </c>
      <c r="I193" s="481" t="s">
        <v>1131</v>
      </c>
      <c r="J193" s="242"/>
      <c r="K193" s="240"/>
      <c r="L193" s="240"/>
      <c r="M193" s="195"/>
      <c r="N193" s="370"/>
      <c r="O193" s="370"/>
      <c r="P193" s="370"/>
      <c r="Q193" s="370"/>
      <c r="R193" s="370"/>
    </row>
    <row r="194" spans="1:18" s="196" customFormat="1" ht="12.75" x14ac:dyDescent="0.2">
      <c r="A194" s="613"/>
      <c r="B194" s="221">
        <v>10710</v>
      </c>
      <c r="C194" s="258" t="s">
        <v>69</v>
      </c>
      <c r="D194" s="239" t="s">
        <v>1139</v>
      </c>
      <c r="E194" s="239" t="s">
        <v>1136</v>
      </c>
      <c r="F194" s="221" t="s">
        <v>28</v>
      </c>
      <c r="G194" s="273">
        <v>2</v>
      </c>
      <c r="H194" s="225" t="s">
        <v>69</v>
      </c>
      <c r="I194" s="277" t="s">
        <v>1131</v>
      </c>
      <c r="J194" s="242"/>
      <c r="K194" s="240"/>
      <c r="L194" s="240"/>
      <c r="M194" s="195"/>
      <c r="N194" s="370"/>
      <c r="O194" s="370"/>
      <c r="P194" s="370"/>
      <c r="Q194" s="370"/>
      <c r="R194" s="370"/>
    </row>
    <row r="195" spans="1:18" s="196" customFormat="1" ht="12.75" x14ac:dyDescent="0.2">
      <c r="A195" s="613"/>
      <c r="B195" s="221">
        <v>10710</v>
      </c>
      <c r="C195" s="258" t="s">
        <v>69</v>
      </c>
      <c r="D195" s="239" t="s">
        <v>1140</v>
      </c>
      <c r="E195" s="239" t="s">
        <v>1132</v>
      </c>
      <c r="F195" s="221" t="s">
        <v>28</v>
      </c>
      <c r="G195" s="273">
        <v>2</v>
      </c>
      <c r="H195" s="225" t="s">
        <v>69</v>
      </c>
      <c r="I195" s="277" t="s">
        <v>1134</v>
      </c>
      <c r="J195" s="242"/>
      <c r="K195" s="240"/>
      <c r="L195" s="240"/>
      <c r="M195" s="195"/>
      <c r="N195" s="370"/>
      <c r="O195" s="370"/>
      <c r="P195" s="370"/>
      <c r="Q195" s="370"/>
      <c r="R195" s="370"/>
    </row>
    <row r="196" spans="1:18" s="196" customFormat="1" ht="12.75" x14ac:dyDescent="0.2">
      <c r="A196" s="613"/>
      <c r="B196" s="221">
        <v>10710</v>
      </c>
      <c r="C196" s="258" t="s">
        <v>69</v>
      </c>
      <c r="D196" s="239" t="s">
        <v>1141</v>
      </c>
      <c r="E196" s="239" t="s">
        <v>1137</v>
      </c>
      <c r="F196" s="221" t="s">
        <v>28</v>
      </c>
      <c r="G196" s="273">
        <v>2</v>
      </c>
      <c r="H196" s="225" t="s">
        <v>69</v>
      </c>
      <c r="I196" s="277" t="s">
        <v>1135</v>
      </c>
      <c r="J196" s="242"/>
      <c r="K196" s="240"/>
      <c r="L196" s="240"/>
      <c r="M196" s="195"/>
      <c r="N196" s="370"/>
      <c r="O196" s="370"/>
      <c r="P196" s="370"/>
      <c r="Q196" s="370"/>
      <c r="R196" s="370"/>
    </row>
    <row r="197" spans="1:18" s="196" customFormat="1" ht="12.75" x14ac:dyDescent="0.2">
      <c r="A197" s="613"/>
      <c r="B197" s="221">
        <v>10710</v>
      </c>
      <c r="C197" s="258" t="s">
        <v>69</v>
      </c>
      <c r="D197" s="239" t="s">
        <v>1142</v>
      </c>
      <c r="E197" s="239" t="s">
        <v>1138</v>
      </c>
      <c r="F197" s="221" t="s">
        <v>28</v>
      </c>
      <c r="G197" s="273">
        <v>2</v>
      </c>
      <c r="H197" s="225" t="s">
        <v>69</v>
      </c>
      <c r="I197" s="277" t="s">
        <v>1131</v>
      </c>
      <c r="J197" s="242"/>
      <c r="K197" s="240"/>
      <c r="L197" s="240"/>
      <c r="M197" s="195"/>
      <c r="N197" s="370"/>
      <c r="O197" s="370"/>
      <c r="P197" s="370"/>
      <c r="Q197" s="370"/>
      <c r="R197" s="370"/>
    </row>
    <row r="198" spans="1:18" s="196" customFormat="1" ht="12.75" x14ac:dyDescent="0.2">
      <c r="A198" s="613"/>
      <c r="B198" s="221">
        <v>10710</v>
      </c>
      <c r="C198" s="258" t="s">
        <v>69</v>
      </c>
      <c r="D198" s="239" t="s">
        <v>1143</v>
      </c>
      <c r="E198" s="239" t="s">
        <v>1132</v>
      </c>
      <c r="F198" s="221" t="s">
        <v>28</v>
      </c>
      <c r="G198" s="273">
        <v>2</v>
      </c>
      <c r="H198" s="225" t="s">
        <v>69</v>
      </c>
      <c r="I198" s="277" t="s">
        <v>1118</v>
      </c>
      <c r="J198" s="242"/>
      <c r="K198" s="240"/>
      <c r="L198" s="240"/>
      <c r="M198" s="195"/>
      <c r="N198" s="370"/>
      <c r="O198" s="370"/>
      <c r="P198" s="370"/>
      <c r="Q198" s="370"/>
      <c r="R198" s="370"/>
    </row>
    <row r="199" spans="1:18" s="196" customFormat="1" ht="12.75" x14ac:dyDescent="0.2">
      <c r="A199" s="613"/>
      <c r="B199" s="221">
        <v>10710</v>
      </c>
      <c r="C199" s="258" t="s">
        <v>69</v>
      </c>
      <c r="D199" s="239" t="s">
        <v>1160</v>
      </c>
      <c r="E199" s="239" t="s">
        <v>1117</v>
      </c>
      <c r="F199" s="221" t="s">
        <v>28</v>
      </c>
      <c r="G199" s="273">
        <v>2</v>
      </c>
      <c r="H199" s="225" t="s">
        <v>69</v>
      </c>
      <c r="I199" s="481" t="s">
        <v>1159</v>
      </c>
      <c r="J199" s="242"/>
      <c r="K199" s="240"/>
      <c r="L199" s="240"/>
      <c r="M199" s="195"/>
      <c r="N199" s="370"/>
      <c r="O199" s="370"/>
      <c r="P199" s="370"/>
      <c r="Q199" s="370"/>
      <c r="R199" s="370"/>
    </row>
    <row r="200" spans="1:18" s="196" customFormat="1" ht="12.75" x14ac:dyDescent="0.2">
      <c r="A200" s="613"/>
      <c r="B200" s="221">
        <v>10710</v>
      </c>
      <c r="C200" s="258" t="s">
        <v>69</v>
      </c>
      <c r="D200" s="239" t="s">
        <v>671</v>
      </c>
      <c r="E200" s="239" t="s">
        <v>1168</v>
      </c>
      <c r="F200" s="221" t="s">
        <v>28</v>
      </c>
      <c r="G200" s="273">
        <v>4</v>
      </c>
      <c r="H200" s="225" t="s">
        <v>69</v>
      </c>
      <c r="I200" s="277" t="s">
        <v>1165</v>
      </c>
      <c r="J200" s="242"/>
      <c r="K200" s="240"/>
      <c r="L200" s="240"/>
      <c r="M200" s="195"/>
      <c r="N200" s="370"/>
      <c r="O200" s="370"/>
      <c r="P200" s="370"/>
      <c r="Q200" s="370"/>
      <c r="R200" s="370"/>
    </row>
    <row r="201" spans="1:18" s="196" customFormat="1" ht="12.75" x14ac:dyDescent="0.2">
      <c r="A201" s="613"/>
      <c r="B201" s="221"/>
      <c r="C201" s="258"/>
      <c r="D201" s="239"/>
      <c r="E201" s="239"/>
      <c r="F201" s="221"/>
      <c r="G201" s="273"/>
      <c r="H201" s="225"/>
      <c r="I201" s="277" t="s">
        <v>1166</v>
      </c>
      <c r="J201" s="242"/>
      <c r="K201" s="240"/>
      <c r="L201" s="240"/>
      <c r="M201" s="195"/>
      <c r="N201" s="370"/>
      <c r="O201" s="370"/>
      <c r="P201" s="370"/>
      <c r="Q201" s="370"/>
      <c r="R201" s="370"/>
    </row>
    <row r="202" spans="1:18" s="196" customFormat="1" ht="12.75" x14ac:dyDescent="0.2">
      <c r="A202" s="613"/>
      <c r="B202" s="221"/>
      <c r="C202" s="258"/>
      <c r="D202" s="239"/>
      <c r="E202" s="239"/>
      <c r="F202" s="221"/>
      <c r="G202" s="273"/>
      <c r="H202" s="225"/>
      <c r="I202" s="277" t="s">
        <v>1167</v>
      </c>
      <c r="J202" s="242"/>
      <c r="K202" s="240"/>
      <c r="L202" s="240"/>
      <c r="M202" s="195"/>
      <c r="N202" s="370"/>
      <c r="O202" s="370"/>
      <c r="P202" s="370"/>
      <c r="Q202" s="370"/>
      <c r="R202" s="370"/>
    </row>
    <row r="203" spans="1:18" s="196" customFormat="1" ht="12.75" x14ac:dyDescent="0.2">
      <c r="A203" s="613"/>
      <c r="B203" s="221">
        <v>10710</v>
      </c>
      <c r="C203" s="224" t="s">
        <v>463</v>
      </c>
      <c r="D203" s="239" t="s">
        <v>464</v>
      </c>
      <c r="E203" s="239" t="s">
        <v>1181</v>
      </c>
      <c r="F203" s="221" t="s">
        <v>28</v>
      </c>
      <c r="G203" s="275" t="s">
        <v>69</v>
      </c>
      <c r="H203" s="225" t="s">
        <v>69</v>
      </c>
      <c r="I203" s="277" t="s">
        <v>1175</v>
      </c>
      <c r="J203" s="242"/>
      <c r="K203" s="240"/>
      <c r="L203" s="240"/>
      <c r="M203" s="370" t="s">
        <v>1176</v>
      </c>
      <c r="N203" s="370"/>
      <c r="O203" s="370"/>
      <c r="P203" s="370"/>
      <c r="Q203" s="370"/>
      <c r="R203" s="370"/>
    </row>
    <row r="204" spans="1:18" s="196" customFormat="1" ht="12.75" x14ac:dyDescent="0.2">
      <c r="A204" s="613"/>
      <c r="B204" s="221"/>
      <c r="C204" s="258"/>
      <c r="D204" s="239"/>
      <c r="E204" s="239" t="s">
        <v>1182</v>
      </c>
      <c r="F204" s="221"/>
      <c r="G204" s="273"/>
      <c r="H204" s="225"/>
      <c r="I204" s="277" t="s">
        <v>1177</v>
      </c>
      <c r="J204" s="242"/>
      <c r="K204" s="240"/>
      <c r="L204" s="240"/>
      <c r="M204" s="370" t="s">
        <v>1178</v>
      </c>
      <c r="N204" s="370"/>
      <c r="O204" s="370"/>
      <c r="P204" s="370"/>
      <c r="Q204" s="370"/>
      <c r="R204" s="370"/>
    </row>
    <row r="205" spans="1:18" s="196" customFormat="1" ht="12.75" x14ac:dyDescent="0.2">
      <c r="A205" s="613"/>
      <c r="B205" s="221"/>
      <c r="C205" s="258"/>
      <c r="D205" s="239"/>
      <c r="E205" s="239"/>
      <c r="F205" s="221"/>
      <c r="G205" s="273"/>
      <c r="H205" s="225"/>
      <c r="I205" s="277" t="s">
        <v>1179</v>
      </c>
      <c r="J205" s="242"/>
      <c r="K205" s="240"/>
      <c r="L205" s="240"/>
      <c r="M205" s="370" t="s">
        <v>1180</v>
      </c>
      <c r="N205" s="370"/>
      <c r="O205" s="370"/>
      <c r="P205" s="370"/>
      <c r="Q205" s="370"/>
      <c r="R205" s="370"/>
    </row>
    <row r="206" spans="1:18" s="196" customFormat="1" ht="12.75" x14ac:dyDescent="0.2">
      <c r="A206" s="613"/>
      <c r="B206" s="221"/>
      <c r="C206" s="258"/>
      <c r="D206" s="239"/>
      <c r="E206" s="239"/>
      <c r="F206" s="221"/>
      <c r="G206" s="273"/>
      <c r="H206" s="225"/>
      <c r="I206" s="481" t="s">
        <v>1183</v>
      </c>
      <c r="J206" s="242"/>
      <c r="K206" s="240"/>
      <c r="L206" s="240"/>
      <c r="M206" s="195"/>
      <c r="N206" s="370"/>
      <c r="O206" s="370"/>
      <c r="P206" s="370"/>
      <c r="Q206" s="370"/>
      <c r="R206" s="370"/>
    </row>
    <row r="207" spans="1:18" s="196" customFormat="1" ht="12.75" x14ac:dyDescent="0.2">
      <c r="A207" s="613"/>
      <c r="B207" s="221">
        <v>10710</v>
      </c>
      <c r="C207" s="258" t="s">
        <v>69</v>
      </c>
      <c r="D207" s="239" t="s">
        <v>1187</v>
      </c>
      <c r="E207" s="239" t="s">
        <v>1186</v>
      </c>
      <c r="F207" s="221" t="s">
        <v>28</v>
      </c>
      <c r="G207" s="273">
        <v>2</v>
      </c>
      <c r="H207" s="225" t="s">
        <v>69</v>
      </c>
      <c r="I207" s="277" t="s">
        <v>1185</v>
      </c>
      <c r="J207" s="242"/>
      <c r="K207" s="240"/>
      <c r="L207" s="240"/>
      <c r="M207" s="195"/>
      <c r="N207" s="370"/>
      <c r="O207" s="370"/>
      <c r="P207" s="370"/>
      <c r="Q207" s="370"/>
      <c r="R207" s="370"/>
    </row>
    <row r="208" spans="1:18" s="196" customFormat="1" ht="12.75" x14ac:dyDescent="0.2">
      <c r="A208" s="613"/>
      <c r="B208" s="221">
        <v>10710</v>
      </c>
      <c r="C208" s="258" t="s">
        <v>69</v>
      </c>
      <c r="D208" s="239" t="s">
        <v>1189</v>
      </c>
      <c r="E208" s="239" t="s">
        <v>1132</v>
      </c>
      <c r="F208" s="221" t="s">
        <v>28</v>
      </c>
      <c r="G208" s="273">
        <v>2</v>
      </c>
      <c r="H208" s="225" t="s">
        <v>69</v>
      </c>
      <c r="I208" s="277" t="s">
        <v>1188</v>
      </c>
      <c r="J208" s="242"/>
      <c r="K208" s="240"/>
      <c r="L208" s="240"/>
      <c r="M208" s="195"/>
      <c r="N208" s="370"/>
      <c r="O208" s="370"/>
      <c r="P208" s="370"/>
      <c r="Q208" s="370"/>
      <c r="R208" s="370"/>
    </row>
    <row r="209" spans="1:18" s="196" customFormat="1" ht="12.75" x14ac:dyDescent="0.2">
      <c r="A209" s="613"/>
      <c r="B209" s="221">
        <v>10710</v>
      </c>
      <c r="C209" s="258" t="s">
        <v>69</v>
      </c>
      <c r="D209" s="224" t="s">
        <v>1102</v>
      </c>
      <c r="E209" s="224" t="s">
        <v>1103</v>
      </c>
      <c r="F209" s="221" t="s">
        <v>28</v>
      </c>
      <c r="G209" s="255">
        <v>30</v>
      </c>
      <c r="H209" s="632">
        <v>80000</v>
      </c>
      <c r="I209" s="224" t="s">
        <v>1104</v>
      </c>
      <c r="J209" s="242"/>
      <c r="K209" s="240"/>
      <c r="L209" s="240"/>
      <c r="M209" s="195"/>
      <c r="N209" s="370"/>
      <c r="O209" s="370"/>
      <c r="P209" s="370"/>
      <c r="Q209" s="370"/>
      <c r="R209" s="370"/>
    </row>
    <row r="210" spans="1:18" s="196" customFormat="1" ht="12.75" x14ac:dyDescent="0.2">
      <c r="A210" s="613"/>
      <c r="B210" s="221"/>
      <c r="C210" s="224"/>
      <c r="D210" s="224"/>
      <c r="E210" s="224" t="s">
        <v>816</v>
      </c>
      <c r="F210" s="221"/>
      <c r="G210" s="255"/>
      <c r="H210" s="229"/>
      <c r="I210" s="682" t="s">
        <v>1163</v>
      </c>
      <c r="J210" s="242"/>
      <c r="K210" s="240"/>
      <c r="L210" s="240"/>
      <c r="M210" s="195"/>
      <c r="N210" s="370"/>
      <c r="O210" s="370"/>
      <c r="P210" s="370"/>
      <c r="Q210" s="370"/>
      <c r="R210" s="370"/>
    </row>
    <row r="211" spans="1:18" s="196" customFormat="1" ht="12.75" x14ac:dyDescent="0.2">
      <c r="A211" s="613"/>
      <c r="B211" s="221"/>
      <c r="C211" s="224"/>
      <c r="D211" s="224"/>
      <c r="E211" s="224"/>
      <c r="F211" s="221"/>
      <c r="G211" s="255"/>
      <c r="H211" s="229"/>
      <c r="I211" s="224" t="s">
        <v>1164</v>
      </c>
      <c r="J211" s="242"/>
      <c r="K211" s="240"/>
      <c r="L211" s="240"/>
      <c r="M211" s="195"/>
      <c r="N211" s="370"/>
      <c r="O211" s="370"/>
      <c r="P211" s="370"/>
      <c r="Q211" s="370"/>
      <c r="R211" s="370"/>
    </row>
    <row r="212" spans="1:18" s="196" customFormat="1" ht="12.75" x14ac:dyDescent="0.2">
      <c r="A212" s="613"/>
      <c r="B212" s="221">
        <v>10710</v>
      </c>
      <c r="C212" s="258" t="s">
        <v>69</v>
      </c>
      <c r="D212" s="224" t="s">
        <v>1206</v>
      </c>
      <c r="E212" s="224" t="s">
        <v>887</v>
      </c>
      <c r="F212" s="221" t="s">
        <v>28</v>
      </c>
      <c r="G212" s="255">
        <v>2</v>
      </c>
      <c r="H212" s="225" t="s">
        <v>69</v>
      </c>
      <c r="I212" s="277" t="s">
        <v>1204</v>
      </c>
      <c r="J212" s="242"/>
      <c r="K212" s="240"/>
      <c r="L212" s="240"/>
      <c r="M212" s="195"/>
      <c r="N212" s="370"/>
      <c r="O212" s="370"/>
      <c r="P212" s="370"/>
      <c r="Q212" s="370"/>
      <c r="R212" s="370"/>
    </row>
    <row r="213" spans="1:18" s="196" customFormat="1" ht="12.75" x14ac:dyDescent="0.2">
      <c r="A213" s="613"/>
      <c r="B213" s="221"/>
      <c r="C213" s="224"/>
      <c r="D213" s="224"/>
      <c r="E213" s="224"/>
      <c r="F213" s="221"/>
      <c r="G213" s="255"/>
      <c r="H213" s="229"/>
      <c r="I213" s="277" t="s">
        <v>1205</v>
      </c>
      <c r="J213" s="242"/>
      <c r="K213" s="240"/>
      <c r="L213" s="240"/>
      <c r="M213" s="195"/>
      <c r="N213" s="370"/>
      <c r="O213" s="370"/>
      <c r="P213" s="370"/>
      <c r="Q213" s="370"/>
      <c r="R213" s="370"/>
    </row>
    <row r="214" spans="1:18" s="196" customFormat="1" ht="12.75" x14ac:dyDescent="0.2">
      <c r="A214" s="613"/>
      <c r="B214" s="221">
        <v>10710</v>
      </c>
      <c r="C214" s="258" t="s">
        <v>69</v>
      </c>
      <c r="D214" s="224" t="s">
        <v>1208</v>
      </c>
      <c r="E214" s="224" t="s">
        <v>887</v>
      </c>
      <c r="F214" s="221" t="s">
        <v>28</v>
      </c>
      <c r="G214" s="255">
        <v>2</v>
      </c>
      <c r="H214" s="225" t="s">
        <v>69</v>
      </c>
      <c r="I214" s="277" t="s">
        <v>1207</v>
      </c>
      <c r="J214" s="242"/>
      <c r="K214" s="240"/>
      <c r="L214" s="240"/>
      <c r="M214" s="195"/>
      <c r="N214" s="370"/>
      <c r="O214" s="370"/>
      <c r="P214" s="370"/>
      <c r="Q214" s="370"/>
      <c r="R214" s="370"/>
    </row>
    <row r="215" spans="1:18" s="196" customFormat="1" ht="12.75" x14ac:dyDescent="0.2">
      <c r="A215" s="613"/>
      <c r="B215" s="221"/>
      <c r="C215" s="224"/>
      <c r="D215" s="224"/>
      <c r="E215" s="224"/>
      <c r="F215" s="221"/>
      <c r="G215" s="255"/>
      <c r="H215" s="229"/>
      <c r="I215" s="224"/>
      <c r="J215" s="242"/>
      <c r="K215" s="240"/>
      <c r="L215" s="240"/>
      <c r="M215" s="195"/>
      <c r="N215" s="370"/>
      <c r="O215" s="370"/>
      <c r="P215" s="370"/>
      <c r="Q215" s="370"/>
      <c r="R215" s="370"/>
    </row>
    <row r="216" spans="1:18" s="196" customFormat="1" ht="12.75" x14ac:dyDescent="0.2">
      <c r="A216" s="613"/>
      <c r="B216" s="530">
        <v>10723</v>
      </c>
      <c r="C216" s="521" t="s">
        <v>1161</v>
      </c>
      <c r="D216" s="236"/>
      <c r="E216" s="239"/>
      <c r="F216" s="221"/>
      <c r="G216" s="559">
        <f>SUM(G217:G220)</f>
        <v>32</v>
      </c>
      <c r="H216" s="558">
        <f>SUM(H217:H220)</f>
        <v>80000</v>
      </c>
      <c r="I216" s="277"/>
      <c r="J216" s="242"/>
      <c r="K216" s="240"/>
      <c r="L216" s="240"/>
      <c r="M216" s="195"/>
      <c r="N216" s="370"/>
      <c r="O216" s="370"/>
      <c r="P216" s="370"/>
      <c r="Q216" s="370"/>
      <c r="R216" s="370"/>
    </row>
    <row r="217" spans="1:18" s="196" customFormat="1" ht="12.75" x14ac:dyDescent="0.2">
      <c r="A217" s="613"/>
      <c r="B217" s="221">
        <v>10723</v>
      </c>
      <c r="C217" s="258" t="s">
        <v>69</v>
      </c>
      <c r="D217" s="224" t="s">
        <v>1102</v>
      </c>
      <c r="E217" s="224" t="s">
        <v>1103</v>
      </c>
      <c r="F217" s="221" t="s">
        <v>28</v>
      </c>
      <c r="G217" s="255">
        <v>30</v>
      </c>
      <c r="H217" s="632">
        <v>80000</v>
      </c>
      <c r="I217" s="224" t="s">
        <v>1162</v>
      </c>
      <c r="J217" s="242"/>
      <c r="K217" s="240"/>
      <c r="L217" s="240"/>
      <c r="M217" s="195"/>
      <c r="N217" s="370"/>
      <c r="O217" s="370"/>
      <c r="P217" s="370"/>
      <c r="Q217" s="370"/>
      <c r="R217" s="370"/>
    </row>
    <row r="218" spans="1:18" s="196" customFormat="1" ht="12.75" x14ac:dyDescent="0.2">
      <c r="A218" s="613"/>
      <c r="B218" s="221"/>
      <c r="C218" s="224"/>
      <c r="D218" s="224"/>
      <c r="E218" s="224" t="s">
        <v>816</v>
      </c>
      <c r="F218" s="221"/>
      <c r="G218" s="255"/>
      <c r="H218" s="229"/>
      <c r="I218" s="224"/>
      <c r="J218" s="242"/>
      <c r="K218" s="240"/>
      <c r="L218" s="240"/>
      <c r="M218" s="195"/>
      <c r="N218" s="370"/>
      <c r="O218" s="370"/>
      <c r="P218" s="370"/>
      <c r="Q218" s="370"/>
      <c r="R218" s="370"/>
    </row>
    <row r="219" spans="1:18" s="196" customFormat="1" ht="12.75" x14ac:dyDescent="0.2">
      <c r="A219" s="613"/>
      <c r="B219" s="221">
        <v>10723</v>
      </c>
      <c r="C219" s="258" t="s">
        <v>69</v>
      </c>
      <c r="D219" s="224" t="s">
        <v>1156</v>
      </c>
      <c r="E219" s="224" t="s">
        <v>1155</v>
      </c>
      <c r="F219" s="221" t="s">
        <v>28</v>
      </c>
      <c r="G219" s="255">
        <v>2</v>
      </c>
      <c r="H219" s="225" t="s">
        <v>69</v>
      </c>
      <c r="I219" s="224" t="s">
        <v>1154</v>
      </c>
      <c r="J219" s="242"/>
      <c r="K219" s="240"/>
      <c r="L219" s="240"/>
      <c r="M219" s="195"/>
      <c r="N219" s="370"/>
      <c r="O219" s="370"/>
      <c r="P219" s="370"/>
      <c r="Q219" s="370"/>
      <c r="R219" s="370"/>
    </row>
    <row r="220" spans="1:18" s="196" customFormat="1" ht="12.75" x14ac:dyDescent="0.2">
      <c r="A220" s="613"/>
      <c r="B220" s="221"/>
      <c r="C220" s="224"/>
      <c r="D220" s="224"/>
      <c r="E220" s="224"/>
      <c r="F220" s="221"/>
      <c r="G220" s="255"/>
      <c r="H220" s="229"/>
      <c r="I220" s="224"/>
      <c r="J220" s="242"/>
      <c r="K220" s="240"/>
      <c r="L220" s="240"/>
      <c r="M220" s="195"/>
      <c r="N220" s="370"/>
      <c r="O220" s="370"/>
      <c r="P220" s="370"/>
      <c r="Q220" s="370"/>
      <c r="R220" s="370"/>
    </row>
    <row r="221" spans="1:18" s="196" customFormat="1" ht="12.75" x14ac:dyDescent="0.2">
      <c r="A221" s="613"/>
      <c r="B221" s="530">
        <v>10732</v>
      </c>
      <c r="C221" s="521" t="s">
        <v>1144</v>
      </c>
      <c r="D221" s="236"/>
      <c r="E221" s="239"/>
      <c r="F221" s="221"/>
      <c r="G221" s="559">
        <f>SUM(G222:G223)</f>
        <v>4</v>
      </c>
      <c r="H221" s="559">
        <f>SUM(H222:H223)</f>
        <v>0</v>
      </c>
      <c r="I221" s="240"/>
      <c r="J221" s="242"/>
      <c r="K221" s="240"/>
      <c r="L221" s="240"/>
      <c r="M221" s="195"/>
      <c r="N221" s="370"/>
      <c r="O221" s="370"/>
      <c r="P221" s="370"/>
      <c r="Q221" s="370"/>
      <c r="R221" s="370"/>
    </row>
    <row r="222" spans="1:18" s="196" customFormat="1" ht="12.75" x14ac:dyDescent="0.2">
      <c r="A222" s="613"/>
      <c r="B222" s="221">
        <v>10732</v>
      </c>
      <c r="C222" s="258" t="s">
        <v>69</v>
      </c>
      <c r="D222" s="239" t="s">
        <v>1147</v>
      </c>
      <c r="E222" s="239" t="s">
        <v>1146</v>
      </c>
      <c r="F222" s="221" t="s">
        <v>28</v>
      </c>
      <c r="G222" s="273">
        <v>2</v>
      </c>
      <c r="H222" s="225" t="s">
        <v>69</v>
      </c>
      <c r="I222" s="481" t="s">
        <v>1145</v>
      </c>
      <c r="J222" s="242"/>
      <c r="K222" s="240"/>
      <c r="L222" s="240"/>
      <c r="M222" s="195"/>
      <c r="N222" s="370"/>
      <c r="O222" s="370"/>
      <c r="P222" s="370"/>
      <c r="Q222" s="370"/>
      <c r="R222" s="370"/>
    </row>
    <row r="223" spans="1:18" s="196" customFormat="1" ht="12.75" x14ac:dyDescent="0.2">
      <c r="A223" s="613"/>
      <c r="B223" s="221">
        <v>10732</v>
      </c>
      <c r="C223" s="258" t="s">
        <v>69</v>
      </c>
      <c r="D223" s="239" t="s">
        <v>1150</v>
      </c>
      <c r="E223" s="239" t="s">
        <v>1149</v>
      </c>
      <c r="F223" s="221" t="s">
        <v>28</v>
      </c>
      <c r="G223" s="273">
        <v>2</v>
      </c>
      <c r="H223" s="225" t="s">
        <v>69</v>
      </c>
      <c r="I223" s="277" t="s">
        <v>1148</v>
      </c>
      <c r="J223" s="242"/>
      <c r="K223" s="240"/>
      <c r="L223" s="240"/>
      <c r="M223" s="195"/>
      <c r="N223" s="370"/>
      <c r="O223" s="370"/>
      <c r="P223" s="370"/>
      <c r="Q223" s="370"/>
      <c r="R223" s="370"/>
    </row>
    <row r="224" spans="1:18" s="196" customFormat="1" ht="12.75" x14ac:dyDescent="0.2">
      <c r="A224" s="613"/>
      <c r="B224" s="221"/>
      <c r="C224" s="258"/>
      <c r="D224" s="239"/>
      <c r="E224" s="239"/>
      <c r="F224" s="221"/>
      <c r="G224" s="273"/>
      <c r="H224" s="227"/>
      <c r="I224" s="277"/>
      <c r="J224" s="242"/>
      <c r="K224" s="240"/>
      <c r="L224" s="240"/>
      <c r="M224" s="195"/>
      <c r="N224" s="370"/>
      <c r="O224" s="370"/>
      <c r="P224" s="370"/>
      <c r="Q224" s="370"/>
      <c r="R224" s="370"/>
    </row>
    <row r="225" spans="1:18" s="196" customFormat="1" ht="12.75" x14ac:dyDescent="0.2">
      <c r="A225" s="613"/>
      <c r="B225" s="530">
        <v>10772</v>
      </c>
      <c r="C225" s="521" t="s">
        <v>1116</v>
      </c>
      <c r="D225" s="236"/>
      <c r="E225" s="239"/>
      <c r="F225" s="221"/>
      <c r="G225" s="559">
        <f>SUM(G226)</f>
        <v>2</v>
      </c>
      <c r="H225" s="559">
        <f>SUM(H226)</f>
        <v>0</v>
      </c>
      <c r="I225" s="277"/>
      <c r="J225" s="242"/>
      <c r="K225" s="240"/>
      <c r="L225" s="240"/>
      <c r="M225" s="195"/>
      <c r="N225" s="370"/>
      <c r="O225" s="370"/>
      <c r="P225" s="370"/>
      <c r="Q225" s="370"/>
      <c r="R225" s="370"/>
    </row>
    <row r="226" spans="1:18" s="196" customFormat="1" ht="12.75" x14ac:dyDescent="0.2">
      <c r="A226" s="613"/>
      <c r="B226" s="221">
        <v>10772</v>
      </c>
      <c r="C226" s="258" t="s">
        <v>69</v>
      </c>
      <c r="D226" s="239" t="s">
        <v>1160</v>
      </c>
      <c r="E226" s="239" t="s">
        <v>1117</v>
      </c>
      <c r="F226" s="221" t="s">
        <v>28</v>
      </c>
      <c r="G226" s="273">
        <v>2</v>
      </c>
      <c r="H226" s="225" t="s">
        <v>69</v>
      </c>
      <c r="I226" s="481" t="s">
        <v>1125</v>
      </c>
      <c r="J226" s="242"/>
      <c r="K226" s="240"/>
      <c r="L226" s="240"/>
      <c r="M226" s="195"/>
      <c r="N226" s="370"/>
      <c r="O226" s="370"/>
      <c r="P226" s="370"/>
      <c r="Q226" s="370"/>
      <c r="R226" s="370"/>
    </row>
    <row r="227" spans="1:18" s="196" customFormat="1" ht="12.75" x14ac:dyDescent="0.2">
      <c r="A227" s="613"/>
      <c r="B227" s="221"/>
      <c r="C227" s="195"/>
      <c r="D227" s="236"/>
      <c r="E227" s="239"/>
      <c r="F227" s="221"/>
      <c r="G227" s="273"/>
      <c r="H227" s="227"/>
      <c r="I227" s="277"/>
      <c r="J227" s="242"/>
      <c r="K227" s="240"/>
      <c r="L227" s="240"/>
      <c r="M227" s="195"/>
      <c r="N227" s="370"/>
      <c r="O227" s="370"/>
      <c r="P227" s="370"/>
      <c r="Q227" s="370"/>
      <c r="R227" s="370"/>
    </row>
    <row r="228" spans="1:18" s="196" customFormat="1" ht="12.75" x14ac:dyDescent="0.2">
      <c r="A228" s="610"/>
      <c r="B228" s="530">
        <v>10740</v>
      </c>
      <c r="C228" s="151" t="s">
        <v>1059</v>
      </c>
      <c r="D228" s="531"/>
      <c r="E228" s="531"/>
      <c r="F228" s="530"/>
      <c r="G228" s="684">
        <f>SUM(G229:G232)</f>
        <v>10</v>
      </c>
      <c r="H228" s="559">
        <f>SUM(H229:H232)</f>
        <v>0</v>
      </c>
      <c r="I228" s="522"/>
      <c r="J228" s="550"/>
      <c r="K228" s="545"/>
      <c r="L228" s="545"/>
      <c r="M228" s="530"/>
      <c r="N228" s="370"/>
      <c r="O228" s="370"/>
      <c r="P228" s="370"/>
      <c r="Q228" s="370"/>
      <c r="R228" s="370"/>
    </row>
    <row r="229" spans="1:18" s="196" customFormat="1" ht="12.75" x14ac:dyDescent="0.2">
      <c r="A229" s="609">
        <v>1</v>
      </c>
      <c r="B229" s="221">
        <v>10740</v>
      </c>
      <c r="C229" s="258" t="s">
        <v>69</v>
      </c>
      <c r="D229" s="195" t="s">
        <v>374</v>
      </c>
      <c r="E229" s="195" t="s">
        <v>649</v>
      </c>
      <c r="F229" s="221" t="s">
        <v>28</v>
      </c>
      <c r="G229" s="255">
        <v>4</v>
      </c>
      <c r="H229" s="225" t="s">
        <v>69</v>
      </c>
      <c r="I229" s="224" t="s">
        <v>376</v>
      </c>
      <c r="J229" s="225"/>
      <c r="K229" s="258"/>
      <c r="L229" s="258"/>
      <c r="M229" s="195"/>
      <c r="N229" s="370"/>
      <c r="O229" s="370"/>
      <c r="P229" s="370"/>
      <c r="Q229" s="370"/>
      <c r="R229" s="370"/>
    </row>
    <row r="230" spans="1:18" s="196" customFormat="1" ht="12.75" x14ac:dyDescent="0.2">
      <c r="A230" s="613">
        <v>2</v>
      </c>
      <c r="B230" s="221">
        <v>10740</v>
      </c>
      <c r="C230" s="258" t="s">
        <v>69</v>
      </c>
      <c r="D230" s="195" t="s">
        <v>1170</v>
      </c>
      <c r="E230" s="195" t="s">
        <v>1132</v>
      </c>
      <c r="F230" s="221" t="s">
        <v>28</v>
      </c>
      <c r="G230" s="255">
        <v>2</v>
      </c>
      <c r="H230" s="225" t="s">
        <v>69</v>
      </c>
      <c r="I230" s="224" t="s">
        <v>1169</v>
      </c>
      <c r="J230" s="225"/>
      <c r="K230" s="258"/>
      <c r="L230" s="258"/>
      <c r="M230" s="195"/>
      <c r="N230" s="370"/>
      <c r="O230" s="370"/>
      <c r="P230" s="370"/>
      <c r="Q230" s="370"/>
      <c r="R230" s="370"/>
    </row>
    <row r="231" spans="1:18" s="196" customFormat="1" ht="12.75" x14ac:dyDescent="0.2">
      <c r="A231" s="613">
        <v>3</v>
      </c>
      <c r="B231" s="221">
        <v>10740</v>
      </c>
      <c r="C231" s="258" t="s">
        <v>69</v>
      </c>
      <c r="D231" s="195" t="s">
        <v>1174</v>
      </c>
      <c r="E231" s="195" t="s">
        <v>1132</v>
      </c>
      <c r="F231" s="221" t="s">
        <v>28</v>
      </c>
      <c r="G231" s="255">
        <v>2</v>
      </c>
      <c r="H231" s="225" t="s">
        <v>69</v>
      </c>
      <c r="I231" s="648" t="s">
        <v>1173</v>
      </c>
      <c r="J231" s="225"/>
      <c r="K231" s="258"/>
      <c r="L231" s="258"/>
      <c r="M231" s="195"/>
      <c r="N231" s="370"/>
      <c r="O231" s="370"/>
      <c r="P231" s="370"/>
      <c r="Q231" s="370"/>
      <c r="R231" s="370"/>
    </row>
    <row r="232" spans="1:18" s="196" customFormat="1" ht="12.75" x14ac:dyDescent="0.2">
      <c r="A232" s="613"/>
      <c r="B232" s="221"/>
      <c r="C232" s="258"/>
      <c r="D232" s="195" t="s">
        <v>717</v>
      </c>
      <c r="E232" s="195" t="s">
        <v>1132</v>
      </c>
      <c r="F232" s="221" t="s">
        <v>28</v>
      </c>
      <c r="G232" s="255">
        <v>2</v>
      </c>
      <c r="H232" s="225" t="s">
        <v>69</v>
      </c>
      <c r="I232" s="224" t="s">
        <v>1184</v>
      </c>
      <c r="J232" s="225"/>
      <c r="K232" s="258"/>
      <c r="L232" s="258"/>
      <c r="M232" s="195"/>
      <c r="N232" s="370"/>
      <c r="O232" s="370"/>
      <c r="P232" s="370"/>
      <c r="Q232" s="370"/>
      <c r="R232" s="370"/>
    </row>
    <row r="233" spans="1:18" s="196" customFormat="1" ht="12.75" x14ac:dyDescent="0.2">
      <c r="A233" s="613"/>
      <c r="B233" s="221"/>
      <c r="C233" s="221"/>
      <c r="D233" s="221"/>
      <c r="E233" s="221"/>
      <c r="F233" s="221"/>
      <c r="G233" s="255"/>
      <c r="H233" s="230"/>
      <c r="I233" s="224"/>
      <c r="J233" s="220"/>
      <c r="K233" s="221"/>
      <c r="L233" s="221"/>
      <c r="M233" s="231"/>
      <c r="N233" s="370"/>
      <c r="O233" s="370"/>
      <c r="P233" s="370"/>
      <c r="Q233" s="370"/>
      <c r="R233" s="370"/>
    </row>
    <row r="234" spans="1:18" s="196" customFormat="1" ht="12.75" x14ac:dyDescent="0.2">
      <c r="A234" s="610"/>
      <c r="B234" s="530">
        <v>10761</v>
      </c>
      <c r="C234" s="151" t="s">
        <v>1060</v>
      </c>
      <c r="D234" s="531"/>
      <c r="E234" s="531"/>
      <c r="F234" s="530"/>
      <c r="G234" s="684">
        <f>SUM(G235:G238)</f>
        <v>33</v>
      </c>
      <c r="H234" s="558">
        <f>SUM(H235:H238)</f>
        <v>16550</v>
      </c>
      <c r="I234" s="522"/>
      <c r="J234" s="550">
        <v>120720</v>
      </c>
      <c r="K234" s="545" t="s">
        <v>111</v>
      </c>
      <c r="L234" s="545"/>
      <c r="M234" s="530"/>
      <c r="N234" s="370"/>
      <c r="O234" s="370"/>
      <c r="P234" s="370"/>
      <c r="Q234" s="370"/>
      <c r="R234" s="370"/>
    </row>
    <row r="235" spans="1:18" s="196" customFormat="1" ht="12.75" x14ac:dyDescent="0.2">
      <c r="A235" s="613">
        <v>1</v>
      </c>
      <c r="B235" s="221">
        <v>10761</v>
      </c>
      <c r="C235" s="236" t="s">
        <v>107</v>
      </c>
      <c r="D235" s="236" t="s">
        <v>108</v>
      </c>
      <c r="E235" s="239" t="s">
        <v>650</v>
      </c>
      <c r="F235" s="221" t="s">
        <v>28</v>
      </c>
      <c r="G235" s="273">
        <v>2</v>
      </c>
      <c r="H235" s="227">
        <v>16550</v>
      </c>
      <c r="I235" s="481" t="s">
        <v>1015</v>
      </c>
      <c r="J235" s="242">
        <v>720</v>
      </c>
      <c r="K235" s="240" t="s">
        <v>111</v>
      </c>
      <c r="L235" s="240" t="s">
        <v>31</v>
      </c>
      <c r="M235" s="195"/>
      <c r="N235" s="370"/>
      <c r="O235" s="370"/>
      <c r="P235" s="370"/>
      <c r="Q235" s="370"/>
      <c r="R235" s="370"/>
    </row>
    <row r="236" spans="1:18" s="196" customFormat="1" ht="12.75" x14ac:dyDescent="0.2">
      <c r="A236" s="613">
        <v>2</v>
      </c>
      <c r="B236" s="221">
        <v>10761</v>
      </c>
      <c r="C236" s="239" t="s">
        <v>392</v>
      </c>
      <c r="D236" s="239" t="s">
        <v>386</v>
      </c>
      <c r="E236" s="239" t="s">
        <v>651</v>
      </c>
      <c r="F236" s="221" t="s">
        <v>28</v>
      </c>
      <c r="G236" s="273">
        <v>3</v>
      </c>
      <c r="H236" s="225" t="s">
        <v>69</v>
      </c>
      <c r="I236" s="481" t="s">
        <v>388</v>
      </c>
      <c r="J236" s="242"/>
      <c r="K236" s="240"/>
      <c r="L236" s="240">
        <v>2008</v>
      </c>
      <c r="M236" s="195"/>
      <c r="N236" s="370"/>
      <c r="O236" s="370"/>
      <c r="P236" s="370"/>
      <c r="Q236" s="370"/>
      <c r="R236" s="370"/>
    </row>
    <row r="237" spans="1:18" s="196" customFormat="1" ht="12.75" x14ac:dyDescent="0.2">
      <c r="A237" s="613">
        <v>3</v>
      </c>
      <c r="B237" s="221">
        <v>10761</v>
      </c>
      <c r="C237" s="239" t="s">
        <v>391</v>
      </c>
      <c r="D237" s="239" t="s">
        <v>389</v>
      </c>
      <c r="E237" s="239" t="s">
        <v>652</v>
      </c>
      <c r="F237" s="221" t="s">
        <v>28</v>
      </c>
      <c r="G237" s="273">
        <v>24</v>
      </c>
      <c r="H237" s="225" t="s">
        <v>69</v>
      </c>
      <c r="I237" s="481" t="s">
        <v>388</v>
      </c>
      <c r="J237" s="242">
        <v>120000</v>
      </c>
      <c r="K237" s="280" t="s">
        <v>111</v>
      </c>
      <c r="L237" s="240"/>
      <c r="M237" s="195"/>
      <c r="N237" s="370"/>
      <c r="O237" s="370"/>
      <c r="P237" s="370"/>
      <c r="Q237" s="370"/>
      <c r="R237" s="370"/>
    </row>
    <row r="238" spans="1:18" s="196" customFormat="1" ht="12.75" x14ac:dyDescent="0.2">
      <c r="A238" s="613"/>
      <c r="B238" s="221">
        <v>10761</v>
      </c>
      <c r="C238" s="258" t="s">
        <v>69</v>
      </c>
      <c r="D238" s="239" t="s">
        <v>1197</v>
      </c>
      <c r="E238" s="239" t="s">
        <v>1196</v>
      </c>
      <c r="F238" s="221" t="s">
        <v>28</v>
      </c>
      <c r="G238" s="273">
        <v>4</v>
      </c>
      <c r="H238" s="225" t="s">
        <v>69</v>
      </c>
      <c r="I238" s="481" t="s">
        <v>1195</v>
      </c>
      <c r="J238" s="242"/>
      <c r="K238" s="280"/>
      <c r="L238" s="240"/>
      <c r="M238" s="195"/>
      <c r="N238" s="370"/>
      <c r="O238" s="370"/>
      <c r="P238" s="370"/>
      <c r="Q238" s="370"/>
      <c r="R238" s="370"/>
    </row>
    <row r="239" spans="1:18" s="196" customFormat="1" ht="12.75" x14ac:dyDescent="0.2">
      <c r="A239" s="613"/>
      <c r="B239" s="221"/>
      <c r="C239" s="221"/>
      <c r="D239" s="221"/>
      <c r="E239" s="221"/>
      <c r="F239" s="221"/>
      <c r="G239" s="255"/>
      <c r="H239" s="230"/>
      <c r="I239" s="224"/>
      <c r="J239" s="220"/>
      <c r="K239" s="221"/>
      <c r="L239" s="221"/>
      <c r="M239" s="231"/>
      <c r="N239" s="370"/>
      <c r="O239" s="370"/>
      <c r="P239" s="370"/>
      <c r="Q239" s="370"/>
      <c r="R239" s="370"/>
    </row>
    <row r="240" spans="1:18" s="196" customFormat="1" ht="12.75" x14ac:dyDescent="0.2">
      <c r="A240" s="610"/>
      <c r="B240" s="530">
        <v>10771</v>
      </c>
      <c r="C240" s="151" t="s">
        <v>433</v>
      </c>
      <c r="D240" s="531"/>
      <c r="E240" s="531"/>
      <c r="F240" s="530"/>
      <c r="G240" s="684">
        <f>SUM(G241:G243)</f>
        <v>30</v>
      </c>
      <c r="H240" s="550">
        <v>50747</v>
      </c>
      <c r="I240" s="522"/>
      <c r="J240" s="550">
        <v>31750</v>
      </c>
      <c r="K240" s="545" t="s">
        <v>89</v>
      </c>
      <c r="L240" s="545"/>
      <c r="M240" s="530"/>
      <c r="N240" s="370"/>
      <c r="O240" s="370"/>
      <c r="P240" s="370"/>
      <c r="Q240" s="370"/>
      <c r="R240" s="370"/>
    </row>
    <row r="241" spans="1:18" s="196" customFormat="1" ht="12.75" x14ac:dyDescent="0.2">
      <c r="A241" s="613">
        <v>1</v>
      </c>
      <c r="B241" s="221">
        <v>10771</v>
      </c>
      <c r="C241" s="236" t="s">
        <v>86</v>
      </c>
      <c r="D241" s="236" t="s">
        <v>87</v>
      </c>
      <c r="E241" s="239" t="s">
        <v>653</v>
      </c>
      <c r="F241" s="221" t="s">
        <v>28</v>
      </c>
      <c r="G241" s="273">
        <v>8</v>
      </c>
      <c r="H241" s="227">
        <v>15747</v>
      </c>
      <c r="I241" s="481" t="s">
        <v>601</v>
      </c>
      <c r="J241" s="242">
        <v>1750</v>
      </c>
      <c r="K241" s="240" t="s">
        <v>89</v>
      </c>
      <c r="L241" s="240" t="s">
        <v>59</v>
      </c>
      <c r="M241" s="195"/>
      <c r="N241" s="370"/>
      <c r="O241" s="370"/>
      <c r="P241" s="370"/>
      <c r="Q241" s="370"/>
      <c r="R241" s="370"/>
    </row>
    <row r="242" spans="1:18" s="196" customFormat="1" ht="12.75" x14ac:dyDescent="0.2">
      <c r="A242" s="613">
        <v>2</v>
      </c>
      <c r="B242" s="221">
        <v>10771</v>
      </c>
      <c r="C242" s="239" t="s">
        <v>393</v>
      </c>
      <c r="D242" s="239" t="s">
        <v>394</v>
      </c>
      <c r="E242" s="239" t="s">
        <v>654</v>
      </c>
      <c r="F242" s="221" t="s">
        <v>28</v>
      </c>
      <c r="G242" s="273">
        <v>20</v>
      </c>
      <c r="H242" s="225" t="s">
        <v>69</v>
      </c>
      <c r="I242" s="481" t="s">
        <v>408</v>
      </c>
      <c r="J242" s="242"/>
      <c r="K242" s="240"/>
      <c r="L242" s="240"/>
      <c r="M242" s="195"/>
      <c r="N242" s="370"/>
      <c r="O242" s="370"/>
      <c r="P242" s="370"/>
      <c r="Q242" s="370"/>
      <c r="R242" s="370"/>
    </row>
    <row r="243" spans="1:18" s="196" customFormat="1" ht="12.75" x14ac:dyDescent="0.2">
      <c r="A243" s="613">
        <v>3</v>
      </c>
      <c r="B243" s="221">
        <v>10771</v>
      </c>
      <c r="C243" s="195" t="s">
        <v>115</v>
      </c>
      <c r="D243" s="239" t="s">
        <v>116</v>
      </c>
      <c r="E243" s="239" t="s">
        <v>655</v>
      </c>
      <c r="F243" s="221" t="s">
        <v>28</v>
      </c>
      <c r="G243" s="273">
        <v>2</v>
      </c>
      <c r="H243" s="227">
        <v>35000</v>
      </c>
      <c r="I243" s="481" t="s">
        <v>600</v>
      </c>
      <c r="J243" s="242">
        <v>30000</v>
      </c>
      <c r="K243" s="280" t="s">
        <v>89</v>
      </c>
      <c r="L243" s="240">
        <v>2008</v>
      </c>
      <c r="M243" s="195" t="s">
        <v>888</v>
      </c>
      <c r="N243" s="370"/>
      <c r="O243" s="370"/>
      <c r="P243" s="370"/>
      <c r="Q243" s="370"/>
      <c r="R243" s="370"/>
    </row>
    <row r="244" spans="1:18" s="196" customFormat="1" ht="12.75" x14ac:dyDescent="0.2">
      <c r="A244" s="613"/>
      <c r="B244" s="221"/>
      <c r="C244" s="221"/>
      <c r="D244" s="221"/>
      <c r="E244" s="221"/>
      <c r="F244" s="221"/>
      <c r="G244" s="255"/>
      <c r="H244" s="230"/>
      <c r="I244" s="224"/>
      <c r="J244" s="220"/>
      <c r="K244" s="221"/>
      <c r="L244" s="221"/>
      <c r="M244" s="231"/>
      <c r="N244" s="370"/>
      <c r="O244" s="370"/>
      <c r="P244" s="370"/>
      <c r="Q244" s="370"/>
      <c r="R244" s="370"/>
    </row>
    <row r="245" spans="1:18" s="196" customFormat="1" ht="12.75" x14ac:dyDescent="0.2">
      <c r="A245" s="610"/>
      <c r="B245" s="530">
        <v>10794</v>
      </c>
      <c r="C245" s="151" t="s">
        <v>1061</v>
      </c>
      <c r="D245" s="531"/>
      <c r="E245" s="531"/>
      <c r="F245" s="530"/>
      <c r="G245" s="684">
        <f>SUM(G246:G372)</f>
        <v>131</v>
      </c>
      <c r="H245" s="558">
        <f>SUM(H246:H372)</f>
        <v>127655</v>
      </c>
      <c r="I245" s="522"/>
      <c r="J245" s="550">
        <f>SUM(J246:J259)</f>
        <v>17</v>
      </c>
      <c r="K245" s="545" t="str">
        <f>+K247</f>
        <v>TON</v>
      </c>
      <c r="L245" s="545"/>
      <c r="M245" s="530"/>
      <c r="N245" s="370"/>
      <c r="O245" s="370"/>
      <c r="P245" s="370"/>
      <c r="Q245" s="370"/>
      <c r="R245" s="370"/>
    </row>
    <row r="246" spans="1:18" s="196" customFormat="1" ht="12.75" x14ac:dyDescent="0.2">
      <c r="A246" s="613">
        <v>1</v>
      </c>
      <c r="B246" s="221">
        <v>10794</v>
      </c>
      <c r="C246" s="258" t="s">
        <v>69</v>
      </c>
      <c r="D246" s="195" t="s">
        <v>368</v>
      </c>
      <c r="E246" s="195" t="s">
        <v>576</v>
      </c>
      <c r="F246" s="221" t="s">
        <v>28</v>
      </c>
      <c r="G246" s="255">
        <v>3</v>
      </c>
      <c r="H246" s="225" t="s">
        <v>69</v>
      </c>
      <c r="I246" s="224" t="s">
        <v>371</v>
      </c>
      <c r="J246" s="225" t="s">
        <v>69</v>
      </c>
      <c r="K246" s="258" t="s">
        <v>69</v>
      </c>
      <c r="L246" s="258" t="s">
        <v>69</v>
      </c>
      <c r="M246" s="221"/>
      <c r="N246" s="370"/>
      <c r="O246" s="370"/>
      <c r="P246" s="370"/>
      <c r="Q246" s="370"/>
      <c r="R246" s="370"/>
    </row>
    <row r="247" spans="1:18" s="196" customFormat="1" ht="12.75" x14ac:dyDescent="0.2">
      <c r="A247" s="613">
        <v>2</v>
      </c>
      <c r="B247" s="221">
        <v>10794</v>
      </c>
      <c r="C247" s="236" t="s">
        <v>73</v>
      </c>
      <c r="D247" s="236" t="s">
        <v>74</v>
      </c>
      <c r="E247" s="239" t="s">
        <v>580</v>
      </c>
      <c r="F247" s="221" t="s">
        <v>28</v>
      </c>
      <c r="G247" s="273">
        <v>8</v>
      </c>
      <c r="H247" s="227">
        <v>11405</v>
      </c>
      <c r="I247" s="481" t="s">
        <v>371</v>
      </c>
      <c r="J247" s="242">
        <v>3</v>
      </c>
      <c r="K247" s="280" t="s">
        <v>30</v>
      </c>
      <c r="L247" s="240" t="s">
        <v>59</v>
      </c>
      <c r="M247" s="195"/>
      <c r="N247" s="370"/>
      <c r="O247" s="370"/>
      <c r="P247" s="370"/>
      <c r="Q247" s="370"/>
      <c r="R247" s="370"/>
    </row>
    <row r="248" spans="1:18" s="196" customFormat="1" ht="12.75" x14ac:dyDescent="0.2">
      <c r="A248" s="613">
        <v>3</v>
      </c>
      <c r="B248" s="221">
        <v>10794</v>
      </c>
      <c r="C248" s="236" t="s">
        <v>90</v>
      </c>
      <c r="D248" s="236" t="s">
        <v>91</v>
      </c>
      <c r="E248" s="239" t="s">
        <v>577</v>
      </c>
      <c r="F248" s="221" t="s">
        <v>28</v>
      </c>
      <c r="G248" s="273">
        <v>6</v>
      </c>
      <c r="H248" s="227">
        <v>4750</v>
      </c>
      <c r="I248" s="481" t="s">
        <v>371</v>
      </c>
      <c r="J248" s="242">
        <v>6</v>
      </c>
      <c r="K248" s="240" t="s">
        <v>30</v>
      </c>
      <c r="L248" s="240" t="s">
        <v>50</v>
      </c>
      <c r="M248" s="195"/>
      <c r="N248" s="370"/>
      <c r="O248" s="370"/>
      <c r="P248" s="370"/>
      <c r="Q248" s="370"/>
      <c r="R248" s="370"/>
    </row>
    <row r="249" spans="1:18" s="196" customFormat="1" ht="12.75" x14ac:dyDescent="0.2">
      <c r="A249" s="613">
        <v>4</v>
      </c>
      <c r="B249" s="221">
        <v>10794</v>
      </c>
      <c r="C249" s="258" t="s">
        <v>69</v>
      </c>
      <c r="D249" s="195" t="s">
        <v>372</v>
      </c>
      <c r="E249" s="195" t="s">
        <v>578</v>
      </c>
      <c r="F249" s="221" t="s">
        <v>28</v>
      </c>
      <c r="G249" s="255">
        <v>3</v>
      </c>
      <c r="H249" s="229">
        <v>11500</v>
      </c>
      <c r="I249" s="224" t="s">
        <v>373</v>
      </c>
      <c r="J249" s="657">
        <v>8</v>
      </c>
      <c r="K249" s="221" t="s">
        <v>188</v>
      </c>
      <c r="L249" s="221"/>
      <c r="M249" s="195"/>
      <c r="N249" s="370"/>
      <c r="O249" s="370"/>
      <c r="P249" s="370"/>
      <c r="Q249" s="370"/>
      <c r="R249" s="370"/>
    </row>
    <row r="250" spans="1:18" s="196" customFormat="1" ht="12.75" x14ac:dyDescent="0.2">
      <c r="A250" s="613">
        <v>5</v>
      </c>
      <c r="B250" s="221">
        <v>10794</v>
      </c>
      <c r="C250" s="275" t="s">
        <v>69</v>
      </c>
      <c r="D250" s="195" t="s">
        <v>352</v>
      </c>
      <c r="E250" s="195" t="s">
        <v>354</v>
      </c>
      <c r="F250" s="221" t="s">
        <v>28</v>
      </c>
      <c r="G250" s="255">
        <v>2</v>
      </c>
      <c r="H250" s="237" t="s">
        <v>69</v>
      </c>
      <c r="I250" s="224" t="s">
        <v>353</v>
      </c>
      <c r="J250" s="225" t="s">
        <v>69</v>
      </c>
      <c r="K250" s="281" t="s">
        <v>69</v>
      </c>
      <c r="L250" s="275" t="s">
        <v>69</v>
      </c>
      <c r="M250" s="221"/>
      <c r="N250" s="370"/>
      <c r="O250" s="370"/>
      <c r="P250" s="370"/>
      <c r="Q250" s="370"/>
      <c r="R250" s="370"/>
    </row>
    <row r="251" spans="1:18" s="196" customFormat="1" ht="12.75" x14ac:dyDescent="0.2">
      <c r="A251" s="613">
        <v>6</v>
      </c>
      <c r="B251" s="221">
        <v>10794</v>
      </c>
      <c r="C251" s="275" t="s">
        <v>69</v>
      </c>
      <c r="D251" s="195" t="s">
        <v>355</v>
      </c>
      <c r="E251" s="195" t="s">
        <v>356</v>
      </c>
      <c r="F251" s="221" t="s">
        <v>28</v>
      </c>
      <c r="G251" s="255">
        <v>2</v>
      </c>
      <c r="H251" s="237" t="s">
        <v>69</v>
      </c>
      <c r="I251" s="224" t="s">
        <v>357</v>
      </c>
      <c r="J251" s="225" t="s">
        <v>69</v>
      </c>
      <c r="K251" s="281" t="s">
        <v>69</v>
      </c>
      <c r="L251" s="275" t="s">
        <v>69</v>
      </c>
      <c r="M251" s="221"/>
      <c r="N251" s="370"/>
      <c r="O251" s="370"/>
      <c r="P251" s="370"/>
      <c r="Q251" s="370"/>
      <c r="R251" s="370"/>
    </row>
    <row r="252" spans="1:18" s="196" customFormat="1" ht="12.75" x14ac:dyDescent="0.2">
      <c r="A252" s="613">
        <v>7</v>
      </c>
      <c r="B252" s="221">
        <v>10794</v>
      </c>
      <c r="C252" s="275" t="s">
        <v>69</v>
      </c>
      <c r="D252" s="195" t="s">
        <v>358</v>
      </c>
      <c r="E252" s="195" t="s">
        <v>283</v>
      </c>
      <c r="F252" s="221" t="s">
        <v>28</v>
      </c>
      <c r="G252" s="255">
        <v>2</v>
      </c>
      <c r="H252" s="237" t="s">
        <v>69</v>
      </c>
      <c r="I252" s="224" t="s">
        <v>360</v>
      </c>
      <c r="J252" s="225" t="s">
        <v>69</v>
      </c>
      <c r="K252" s="281" t="s">
        <v>69</v>
      </c>
      <c r="L252" s="275" t="s">
        <v>69</v>
      </c>
      <c r="M252" s="221"/>
      <c r="N252" s="370"/>
      <c r="O252" s="370"/>
      <c r="P252" s="370"/>
      <c r="Q252" s="370"/>
      <c r="R252" s="370"/>
    </row>
    <row r="253" spans="1:18" s="196" customFormat="1" ht="12.75" x14ac:dyDescent="0.2">
      <c r="A253" s="613">
        <v>8</v>
      </c>
      <c r="B253" s="221">
        <v>10794</v>
      </c>
      <c r="C253" s="275" t="s">
        <v>69</v>
      </c>
      <c r="D253" s="195" t="s">
        <v>359</v>
      </c>
      <c r="E253" s="195" t="s">
        <v>356</v>
      </c>
      <c r="F253" s="221" t="s">
        <v>28</v>
      </c>
      <c r="G253" s="255">
        <v>2</v>
      </c>
      <c r="H253" s="237" t="s">
        <v>69</v>
      </c>
      <c r="I253" s="224" t="s">
        <v>599</v>
      </c>
      <c r="J253" s="225" t="s">
        <v>69</v>
      </c>
      <c r="K253" s="281" t="s">
        <v>69</v>
      </c>
      <c r="L253" s="275" t="s">
        <v>69</v>
      </c>
      <c r="M253" s="221"/>
      <c r="N253" s="370"/>
      <c r="O253" s="370"/>
      <c r="P253" s="370"/>
      <c r="Q253" s="370"/>
      <c r="R253" s="370"/>
    </row>
    <row r="254" spans="1:18" s="196" customFormat="1" ht="12.75" x14ac:dyDescent="0.2">
      <c r="A254" s="613"/>
      <c r="B254" s="221"/>
      <c r="C254" s="275"/>
      <c r="D254" s="195"/>
      <c r="E254" s="195"/>
      <c r="F254" s="221"/>
      <c r="G254" s="255"/>
      <c r="H254" s="237"/>
      <c r="I254" s="224" t="s">
        <v>516</v>
      </c>
      <c r="J254" s="225"/>
      <c r="K254" s="281"/>
      <c r="L254" s="275"/>
      <c r="M254" s="221"/>
      <c r="N254" s="370"/>
      <c r="O254" s="370"/>
      <c r="P254" s="370"/>
      <c r="Q254" s="370"/>
      <c r="R254" s="370"/>
    </row>
    <row r="255" spans="1:18" s="196" customFormat="1" ht="12.75" x14ac:dyDescent="0.2">
      <c r="A255" s="613">
        <v>9</v>
      </c>
      <c r="B255" s="221">
        <v>10794</v>
      </c>
      <c r="C255" s="275" t="s">
        <v>69</v>
      </c>
      <c r="D255" s="195" t="s">
        <v>362</v>
      </c>
      <c r="E255" s="195" t="s">
        <v>283</v>
      </c>
      <c r="F255" s="221" t="s">
        <v>28</v>
      </c>
      <c r="G255" s="255">
        <v>2</v>
      </c>
      <c r="H255" s="237" t="s">
        <v>69</v>
      </c>
      <c r="I255" s="224" t="s">
        <v>363</v>
      </c>
      <c r="J255" s="225" t="s">
        <v>69</v>
      </c>
      <c r="K255" s="281" t="s">
        <v>69</v>
      </c>
      <c r="L255" s="281" t="s">
        <v>69</v>
      </c>
      <c r="M255" s="221"/>
      <c r="N255" s="370"/>
      <c r="O255" s="370"/>
      <c r="P255" s="370"/>
      <c r="Q255" s="370"/>
      <c r="R255" s="370"/>
    </row>
    <row r="256" spans="1:18" s="196" customFormat="1" ht="12.75" x14ac:dyDescent="0.2">
      <c r="A256" s="613">
        <v>10</v>
      </c>
      <c r="B256" s="221">
        <v>10794</v>
      </c>
      <c r="C256" s="275" t="s">
        <v>69</v>
      </c>
      <c r="D256" s="195" t="s">
        <v>369</v>
      </c>
      <c r="E256" s="195" t="s">
        <v>283</v>
      </c>
      <c r="F256" s="221" t="s">
        <v>28</v>
      </c>
      <c r="G256" s="255">
        <v>2</v>
      </c>
      <c r="H256" s="237" t="s">
        <v>69</v>
      </c>
      <c r="I256" s="224" t="s">
        <v>363</v>
      </c>
      <c r="J256" s="225"/>
      <c r="K256" s="281"/>
      <c r="L256" s="281"/>
      <c r="M256" s="221"/>
      <c r="N256" s="370"/>
      <c r="O256" s="370"/>
      <c r="P256" s="370"/>
      <c r="Q256" s="370"/>
      <c r="R256" s="370"/>
    </row>
    <row r="257" spans="1:18" s="196" customFormat="1" ht="12.75" x14ac:dyDescent="0.2">
      <c r="A257" s="613">
        <v>11</v>
      </c>
      <c r="B257" s="221">
        <v>10794</v>
      </c>
      <c r="C257" s="275"/>
      <c r="D257" s="195" t="s">
        <v>396</v>
      </c>
      <c r="E257" s="195" t="s">
        <v>397</v>
      </c>
      <c r="F257" s="221" t="s">
        <v>28</v>
      </c>
      <c r="G257" s="255">
        <v>2</v>
      </c>
      <c r="H257" s="237" t="s">
        <v>69</v>
      </c>
      <c r="I257" s="224" t="s">
        <v>398</v>
      </c>
      <c r="J257" s="225"/>
      <c r="K257" s="281"/>
      <c r="L257" s="281"/>
      <c r="M257" s="221"/>
      <c r="N257" s="370"/>
      <c r="O257" s="370"/>
      <c r="P257" s="370"/>
      <c r="Q257" s="370"/>
      <c r="R257" s="370"/>
    </row>
    <row r="258" spans="1:18" s="196" customFormat="1" ht="12.75" x14ac:dyDescent="0.2">
      <c r="A258" s="613">
        <v>12</v>
      </c>
      <c r="B258" s="221">
        <v>10794</v>
      </c>
      <c r="C258" s="275"/>
      <c r="D258" s="195" t="s">
        <v>399</v>
      </c>
      <c r="E258" s="195" t="s">
        <v>400</v>
      </c>
      <c r="F258" s="221" t="s">
        <v>28</v>
      </c>
      <c r="G258" s="255">
        <v>2</v>
      </c>
      <c r="H258" s="237" t="s">
        <v>69</v>
      </c>
      <c r="I258" s="224" t="s">
        <v>401</v>
      </c>
      <c r="J258" s="225"/>
      <c r="K258" s="281"/>
      <c r="L258" s="281"/>
      <c r="M258" s="221"/>
      <c r="N258" s="370"/>
      <c r="O258" s="370"/>
      <c r="P258" s="370"/>
      <c r="Q258" s="370"/>
      <c r="R258" s="370"/>
    </row>
    <row r="259" spans="1:18" s="196" customFormat="1" ht="12.75" x14ac:dyDescent="0.2">
      <c r="A259" s="609">
        <v>13</v>
      </c>
      <c r="B259" s="221">
        <v>10794</v>
      </c>
      <c r="C259" s="275" t="s">
        <v>69</v>
      </c>
      <c r="D259" s="195" t="s">
        <v>370</v>
      </c>
      <c r="E259" s="195" t="s">
        <v>338</v>
      </c>
      <c r="F259" s="221" t="s">
        <v>28</v>
      </c>
      <c r="G259" s="255">
        <v>2</v>
      </c>
      <c r="H259" s="237" t="s">
        <v>69</v>
      </c>
      <c r="I259" s="224" t="s">
        <v>371</v>
      </c>
      <c r="J259" s="237" t="s">
        <v>69</v>
      </c>
      <c r="K259" s="275" t="s">
        <v>69</v>
      </c>
      <c r="L259" s="275" t="s">
        <v>69</v>
      </c>
      <c r="M259" s="221"/>
      <c r="N259" s="370"/>
      <c r="O259" s="370"/>
      <c r="P259" s="370"/>
      <c r="Q259" s="370"/>
      <c r="R259" s="370"/>
    </row>
    <row r="260" spans="1:18" s="196" customFormat="1" ht="12.75" x14ac:dyDescent="0.2">
      <c r="A260" s="613">
        <v>14</v>
      </c>
      <c r="B260" s="221">
        <v>10794</v>
      </c>
      <c r="C260" s="275" t="s">
        <v>69</v>
      </c>
      <c r="D260" s="497" t="s">
        <v>399</v>
      </c>
      <c r="E260" s="497" t="s">
        <v>473</v>
      </c>
      <c r="F260" s="221" t="s">
        <v>28</v>
      </c>
      <c r="G260" s="255">
        <v>2</v>
      </c>
      <c r="H260" s="237" t="s">
        <v>69</v>
      </c>
      <c r="I260" s="498" t="s">
        <v>503</v>
      </c>
      <c r="J260" s="642"/>
      <c r="K260" s="596"/>
      <c r="L260" s="493"/>
      <c r="M260" s="493"/>
      <c r="N260" s="370"/>
      <c r="O260" s="370"/>
      <c r="P260" s="370"/>
      <c r="Q260" s="370"/>
      <c r="R260" s="370"/>
    </row>
    <row r="261" spans="1:18" s="196" customFormat="1" ht="12.75" x14ac:dyDescent="0.2">
      <c r="A261" s="613">
        <v>15</v>
      </c>
      <c r="B261" s="221">
        <v>10794</v>
      </c>
      <c r="C261" s="275" t="s">
        <v>69</v>
      </c>
      <c r="D261" s="497" t="s">
        <v>551</v>
      </c>
      <c r="E261" s="497" t="s">
        <v>473</v>
      </c>
      <c r="F261" s="221" t="s">
        <v>28</v>
      </c>
      <c r="G261" s="255">
        <v>2</v>
      </c>
      <c r="H261" s="237" t="s">
        <v>69</v>
      </c>
      <c r="I261" s="498" t="s">
        <v>503</v>
      </c>
      <c r="J261" s="642"/>
      <c r="K261" s="596"/>
      <c r="L261" s="493"/>
      <c r="M261" s="493"/>
      <c r="N261" s="370"/>
      <c r="O261" s="370"/>
      <c r="P261" s="370"/>
      <c r="Q261" s="370"/>
      <c r="R261" s="370"/>
    </row>
    <row r="262" spans="1:18" s="196" customFormat="1" ht="12.75" x14ac:dyDescent="0.2">
      <c r="A262" s="613">
        <v>16</v>
      </c>
      <c r="B262" s="221">
        <v>10794</v>
      </c>
      <c r="C262" s="275" t="s">
        <v>69</v>
      </c>
      <c r="D262" s="497" t="s">
        <v>552</v>
      </c>
      <c r="E262" s="497" t="s">
        <v>474</v>
      </c>
      <c r="F262" s="221" t="s">
        <v>28</v>
      </c>
      <c r="G262" s="255">
        <v>2</v>
      </c>
      <c r="H262" s="237" t="s">
        <v>69</v>
      </c>
      <c r="I262" s="498" t="s">
        <v>504</v>
      </c>
      <c r="J262" s="642"/>
      <c r="K262" s="596"/>
      <c r="L262" s="493"/>
      <c r="M262" s="493"/>
      <c r="N262" s="370"/>
      <c r="O262" s="370"/>
      <c r="P262" s="370"/>
      <c r="Q262" s="370"/>
      <c r="R262" s="370"/>
    </row>
    <row r="263" spans="1:18" s="196" customFormat="1" ht="12.75" x14ac:dyDescent="0.2">
      <c r="A263" s="613">
        <v>17</v>
      </c>
      <c r="B263" s="221">
        <v>10794</v>
      </c>
      <c r="C263" s="275" t="s">
        <v>69</v>
      </c>
      <c r="D263" s="497" t="s">
        <v>553</v>
      </c>
      <c r="E263" s="497" t="s">
        <v>505</v>
      </c>
      <c r="F263" s="221" t="s">
        <v>28</v>
      </c>
      <c r="G263" s="255">
        <v>2</v>
      </c>
      <c r="H263" s="237" t="s">
        <v>69</v>
      </c>
      <c r="I263" s="498" t="s">
        <v>504</v>
      </c>
      <c r="J263" s="642"/>
      <c r="K263" s="596"/>
      <c r="L263" s="493"/>
      <c r="M263" s="493"/>
      <c r="N263" s="370"/>
      <c r="O263" s="370"/>
      <c r="P263" s="370"/>
      <c r="Q263" s="370"/>
      <c r="R263" s="370"/>
    </row>
    <row r="264" spans="1:18" s="196" customFormat="1" ht="12.75" x14ac:dyDescent="0.2">
      <c r="A264" s="613">
        <v>18</v>
      </c>
      <c r="B264" s="221">
        <v>10794</v>
      </c>
      <c r="C264" s="275" t="s">
        <v>69</v>
      </c>
      <c r="D264" s="497" t="s">
        <v>554</v>
      </c>
      <c r="E264" s="497" t="s">
        <v>505</v>
      </c>
      <c r="F264" s="221" t="s">
        <v>28</v>
      </c>
      <c r="G264" s="255">
        <v>2</v>
      </c>
      <c r="H264" s="237" t="s">
        <v>69</v>
      </c>
      <c r="I264" s="498" t="s">
        <v>504</v>
      </c>
      <c r="J264" s="642"/>
      <c r="K264" s="596"/>
      <c r="L264" s="493"/>
      <c r="M264" s="493"/>
      <c r="N264" s="370"/>
      <c r="O264" s="370"/>
      <c r="P264" s="370"/>
      <c r="Q264" s="370"/>
      <c r="R264" s="370"/>
    </row>
    <row r="265" spans="1:18" s="196" customFormat="1" ht="12.75" x14ac:dyDescent="0.2">
      <c r="A265" s="613">
        <v>19</v>
      </c>
      <c r="B265" s="221">
        <v>10794</v>
      </c>
      <c r="C265" s="275" t="s">
        <v>69</v>
      </c>
      <c r="D265" s="497" t="s">
        <v>555</v>
      </c>
      <c r="E265" s="497" t="s">
        <v>505</v>
      </c>
      <c r="F265" s="221" t="s">
        <v>28</v>
      </c>
      <c r="G265" s="255">
        <v>2</v>
      </c>
      <c r="H265" s="237" t="s">
        <v>69</v>
      </c>
      <c r="I265" s="498" t="s">
        <v>504</v>
      </c>
      <c r="J265" s="642"/>
      <c r="K265" s="596"/>
      <c r="L265" s="493"/>
      <c r="M265" s="493"/>
      <c r="N265" s="370"/>
      <c r="O265" s="370"/>
      <c r="P265" s="370"/>
      <c r="Q265" s="370"/>
      <c r="R265" s="370"/>
    </row>
    <row r="266" spans="1:18" s="196" customFormat="1" ht="12.75" x14ac:dyDescent="0.2">
      <c r="A266" s="613">
        <v>20</v>
      </c>
      <c r="B266" s="221">
        <v>10794</v>
      </c>
      <c r="C266" s="275" t="s">
        <v>69</v>
      </c>
      <c r="D266" s="497" t="s">
        <v>556</v>
      </c>
      <c r="E266" s="497" t="s">
        <v>505</v>
      </c>
      <c r="F266" s="221" t="s">
        <v>28</v>
      </c>
      <c r="G266" s="255">
        <v>2</v>
      </c>
      <c r="H266" s="237" t="s">
        <v>69</v>
      </c>
      <c r="I266" s="498" t="s">
        <v>597</v>
      </c>
      <c r="J266" s="642"/>
      <c r="K266" s="596"/>
      <c r="L266" s="493"/>
      <c r="M266" s="493"/>
      <c r="N266" s="370"/>
      <c r="O266" s="370"/>
      <c r="P266" s="370"/>
      <c r="Q266" s="370"/>
      <c r="R266" s="370"/>
    </row>
    <row r="267" spans="1:18" s="196" customFormat="1" ht="12.75" x14ac:dyDescent="0.2">
      <c r="A267" s="613"/>
      <c r="B267" s="221"/>
      <c r="C267" s="275"/>
      <c r="D267" s="497"/>
      <c r="E267" s="497"/>
      <c r="F267" s="221"/>
      <c r="G267" s="255"/>
      <c r="H267" s="642"/>
      <c r="I267" s="498" t="s">
        <v>516</v>
      </c>
      <c r="J267" s="642"/>
      <c r="K267" s="596"/>
      <c r="L267" s="493"/>
      <c r="M267" s="493"/>
      <c r="N267" s="370"/>
      <c r="O267" s="370"/>
      <c r="P267" s="370"/>
      <c r="Q267" s="370"/>
      <c r="R267" s="370"/>
    </row>
    <row r="268" spans="1:18" s="196" customFormat="1" ht="12.75" x14ac:dyDescent="0.2">
      <c r="A268" s="613">
        <v>21</v>
      </c>
      <c r="B268" s="221">
        <v>10794</v>
      </c>
      <c r="C268" s="275" t="s">
        <v>69</v>
      </c>
      <c r="D268" s="497" t="s">
        <v>557</v>
      </c>
      <c r="E268" s="497" t="s">
        <v>505</v>
      </c>
      <c r="F268" s="221" t="s">
        <v>28</v>
      </c>
      <c r="G268" s="255">
        <v>2</v>
      </c>
      <c r="H268" s="237" t="s">
        <v>69</v>
      </c>
      <c r="I268" s="498" t="s">
        <v>504</v>
      </c>
      <c r="J268" s="642"/>
      <c r="K268" s="596"/>
      <c r="L268" s="493"/>
      <c r="M268" s="493"/>
      <c r="N268" s="370"/>
      <c r="O268" s="370"/>
      <c r="P268" s="370"/>
      <c r="Q268" s="370"/>
      <c r="R268" s="370"/>
    </row>
    <row r="269" spans="1:18" s="196" customFormat="1" ht="12.75" x14ac:dyDescent="0.2">
      <c r="A269" s="613">
        <v>22</v>
      </c>
      <c r="B269" s="221">
        <v>10794</v>
      </c>
      <c r="C269" s="275" t="s">
        <v>69</v>
      </c>
      <c r="D269" s="497" t="s">
        <v>558</v>
      </c>
      <c r="E269" s="497" t="s">
        <v>505</v>
      </c>
      <c r="F269" s="221" t="s">
        <v>28</v>
      </c>
      <c r="G269" s="255">
        <v>2</v>
      </c>
      <c r="H269" s="237" t="s">
        <v>69</v>
      </c>
      <c r="I269" s="498" t="s">
        <v>597</v>
      </c>
      <c r="J269" s="642"/>
      <c r="K269" s="596"/>
      <c r="L269" s="493"/>
      <c r="M269" s="493"/>
      <c r="N269" s="370"/>
      <c r="O269" s="370"/>
      <c r="P269" s="370"/>
      <c r="Q269" s="370"/>
      <c r="R269" s="370"/>
    </row>
    <row r="270" spans="1:18" s="196" customFormat="1" ht="12.75" x14ac:dyDescent="0.2">
      <c r="A270" s="613"/>
      <c r="B270" s="221"/>
      <c r="C270" s="275"/>
      <c r="D270" s="497"/>
      <c r="E270" s="497"/>
      <c r="F270" s="221"/>
      <c r="G270" s="255"/>
      <c r="H270" s="642"/>
      <c r="I270" s="498" t="s">
        <v>598</v>
      </c>
      <c r="J270" s="642"/>
      <c r="K270" s="596"/>
      <c r="L270" s="493"/>
      <c r="M270" s="493"/>
      <c r="N270" s="370"/>
      <c r="O270" s="370"/>
      <c r="P270" s="370"/>
      <c r="Q270" s="370"/>
      <c r="R270" s="370"/>
    </row>
    <row r="271" spans="1:18" s="196" customFormat="1" ht="12.75" x14ac:dyDescent="0.2">
      <c r="A271" s="613">
        <v>23</v>
      </c>
      <c r="B271" s="221">
        <v>10794</v>
      </c>
      <c r="C271" s="275" t="s">
        <v>69</v>
      </c>
      <c r="D271" s="497" t="s">
        <v>559</v>
      </c>
      <c r="E271" s="497" t="s">
        <v>474</v>
      </c>
      <c r="F271" s="221" t="s">
        <v>28</v>
      </c>
      <c r="G271" s="255">
        <v>2</v>
      </c>
      <c r="H271" s="237" t="s">
        <v>69</v>
      </c>
      <c r="I271" s="498" t="s">
        <v>506</v>
      </c>
      <c r="J271" s="642"/>
      <c r="K271" s="596"/>
      <c r="L271" s="493"/>
      <c r="M271" s="493"/>
      <c r="N271" s="370"/>
      <c r="O271" s="370"/>
      <c r="P271" s="370"/>
      <c r="Q271" s="370"/>
      <c r="R271" s="370"/>
    </row>
    <row r="272" spans="1:18" s="196" customFormat="1" ht="12.75" x14ac:dyDescent="0.2">
      <c r="A272" s="613">
        <v>24</v>
      </c>
      <c r="B272" s="221">
        <v>10794</v>
      </c>
      <c r="C272" s="275" t="s">
        <v>69</v>
      </c>
      <c r="D272" s="497" t="s">
        <v>560</v>
      </c>
      <c r="E272" s="497" t="s">
        <v>474</v>
      </c>
      <c r="F272" s="221" t="s">
        <v>28</v>
      </c>
      <c r="G272" s="255">
        <v>2</v>
      </c>
      <c r="H272" s="237" t="s">
        <v>69</v>
      </c>
      <c r="I272" s="498" t="s">
        <v>503</v>
      </c>
      <c r="J272" s="642"/>
      <c r="K272" s="596"/>
      <c r="L272" s="493"/>
      <c r="M272" s="493"/>
      <c r="N272" s="370"/>
      <c r="O272" s="370"/>
      <c r="P272" s="370"/>
      <c r="Q272" s="370"/>
      <c r="R272" s="370"/>
    </row>
    <row r="273" spans="1:18" s="196" customFormat="1" ht="12.75" x14ac:dyDescent="0.2">
      <c r="A273" s="613">
        <v>25</v>
      </c>
      <c r="B273" s="221">
        <v>10794</v>
      </c>
      <c r="C273" s="275" t="s">
        <v>69</v>
      </c>
      <c r="D273" s="497" t="s">
        <v>670</v>
      </c>
      <c r="E273" s="497" t="s">
        <v>474</v>
      </c>
      <c r="F273" s="221" t="s">
        <v>28</v>
      </c>
      <c r="G273" s="255">
        <v>2</v>
      </c>
      <c r="H273" s="237" t="s">
        <v>69</v>
      </c>
      <c r="I273" s="498" t="s">
        <v>398</v>
      </c>
      <c r="J273" s="642"/>
      <c r="K273" s="596"/>
      <c r="L273" s="493"/>
      <c r="M273" s="493"/>
      <c r="N273" s="370"/>
      <c r="O273" s="370"/>
      <c r="P273" s="370"/>
      <c r="Q273" s="370"/>
      <c r="R273" s="370"/>
    </row>
    <row r="274" spans="1:18" s="196" customFormat="1" ht="12.75" x14ac:dyDescent="0.2">
      <c r="A274" s="613">
        <v>26</v>
      </c>
      <c r="B274" s="221">
        <v>10794</v>
      </c>
      <c r="C274" s="275" t="s">
        <v>69</v>
      </c>
      <c r="D274" s="497" t="s">
        <v>561</v>
      </c>
      <c r="E274" s="497" t="s">
        <v>505</v>
      </c>
      <c r="F274" s="221" t="s">
        <v>28</v>
      </c>
      <c r="G274" s="255">
        <v>2</v>
      </c>
      <c r="H274" s="237" t="s">
        <v>69</v>
      </c>
      <c r="I274" s="498" t="s">
        <v>595</v>
      </c>
      <c r="J274" s="642"/>
      <c r="K274" s="596"/>
      <c r="L274" s="493"/>
      <c r="M274" s="493"/>
      <c r="N274" s="370"/>
      <c r="O274" s="370"/>
      <c r="P274" s="370"/>
      <c r="Q274" s="370"/>
      <c r="R274" s="370"/>
    </row>
    <row r="275" spans="1:18" s="196" customFormat="1" ht="12.75" x14ac:dyDescent="0.2">
      <c r="A275" s="613"/>
      <c r="B275" s="221"/>
      <c r="C275" s="275"/>
      <c r="D275" s="497"/>
      <c r="E275" s="497"/>
      <c r="F275" s="221"/>
      <c r="G275" s="255"/>
      <c r="H275" s="642"/>
      <c r="I275" s="498" t="s">
        <v>596</v>
      </c>
      <c r="J275" s="642"/>
      <c r="K275" s="596"/>
      <c r="L275" s="493"/>
      <c r="M275" s="493"/>
      <c r="N275" s="370"/>
      <c r="O275" s="370"/>
      <c r="P275" s="370"/>
      <c r="Q275" s="370"/>
      <c r="R275" s="370"/>
    </row>
    <row r="276" spans="1:18" s="196" customFormat="1" ht="12.75" x14ac:dyDescent="0.2">
      <c r="A276" s="613">
        <v>27</v>
      </c>
      <c r="B276" s="221">
        <v>10794</v>
      </c>
      <c r="C276" s="275" t="s">
        <v>69</v>
      </c>
      <c r="D276" s="497" t="s">
        <v>562</v>
      </c>
      <c r="E276" s="497" t="s">
        <v>475</v>
      </c>
      <c r="F276" s="221" t="s">
        <v>28</v>
      </c>
      <c r="G276" s="255">
        <v>2</v>
      </c>
      <c r="H276" s="237" t="s">
        <v>69</v>
      </c>
      <c r="I276" s="498" t="s">
        <v>503</v>
      </c>
      <c r="J276" s="642"/>
      <c r="K276" s="596"/>
      <c r="L276" s="493"/>
      <c r="M276" s="493"/>
      <c r="N276" s="370"/>
      <c r="O276" s="370"/>
      <c r="P276" s="370"/>
      <c r="Q276" s="370"/>
      <c r="R276" s="370"/>
    </row>
    <row r="277" spans="1:18" s="196" customFormat="1" ht="12.75" x14ac:dyDescent="0.2">
      <c r="A277" s="613">
        <v>28</v>
      </c>
      <c r="B277" s="221">
        <v>10794</v>
      </c>
      <c r="C277" s="275" t="s">
        <v>69</v>
      </c>
      <c r="D277" s="491" t="s">
        <v>563</v>
      </c>
      <c r="E277" s="499" t="s">
        <v>565</v>
      </c>
      <c r="F277" s="221" t="s">
        <v>28</v>
      </c>
      <c r="G277" s="255">
        <v>2</v>
      </c>
      <c r="H277" s="237" t="s">
        <v>69</v>
      </c>
      <c r="I277" s="501" t="s">
        <v>594</v>
      </c>
      <c r="J277" s="502"/>
      <c r="K277" s="500"/>
      <c r="L277" s="500"/>
      <c r="M277" s="503"/>
      <c r="N277" s="504"/>
      <c r="O277" s="505"/>
      <c r="P277" s="505"/>
      <c r="Q277" s="505"/>
      <c r="R277" s="504"/>
    </row>
    <row r="278" spans="1:18" s="196" customFormat="1" ht="12.75" x14ac:dyDescent="0.2">
      <c r="A278" s="613"/>
      <c r="B278" s="221"/>
      <c r="C278" s="275"/>
      <c r="D278" s="491"/>
      <c r="E278" s="499"/>
      <c r="F278" s="221"/>
      <c r="G278" s="255"/>
      <c r="H278" s="503"/>
      <c r="I278" s="501" t="s">
        <v>516</v>
      </c>
      <c r="J278" s="502"/>
      <c r="K278" s="500"/>
      <c r="L278" s="500"/>
      <c r="M278" s="503"/>
      <c r="N278" s="504"/>
      <c r="O278" s="505"/>
      <c r="P278" s="505"/>
      <c r="Q278" s="505"/>
      <c r="R278" s="504"/>
    </row>
    <row r="279" spans="1:18" s="196" customFormat="1" ht="12.75" x14ac:dyDescent="0.2">
      <c r="A279" s="613">
        <v>29</v>
      </c>
      <c r="B279" s="221">
        <v>10794</v>
      </c>
      <c r="C279" s="275" t="s">
        <v>69</v>
      </c>
      <c r="D279" s="506" t="s">
        <v>507</v>
      </c>
      <c r="E279" s="506" t="s">
        <v>564</v>
      </c>
      <c r="F279" s="221" t="s">
        <v>28</v>
      </c>
      <c r="G279" s="255">
        <v>2</v>
      </c>
      <c r="H279" s="237" t="s">
        <v>69</v>
      </c>
      <c r="I279" s="508" t="s">
        <v>398</v>
      </c>
      <c r="J279" s="607"/>
      <c r="K279" s="507"/>
      <c r="L279" s="507"/>
      <c r="M279" s="493"/>
      <c r="N279" s="370"/>
      <c r="O279" s="370"/>
      <c r="P279" s="370"/>
      <c r="Q279" s="370"/>
      <c r="R279" s="370"/>
    </row>
    <row r="280" spans="1:18" s="196" customFormat="1" ht="12.75" x14ac:dyDescent="0.2">
      <c r="A280" s="613">
        <v>30</v>
      </c>
      <c r="B280" s="221">
        <v>10794</v>
      </c>
      <c r="C280" s="275" t="s">
        <v>69</v>
      </c>
      <c r="D280" s="506" t="s">
        <v>508</v>
      </c>
      <c r="E280" s="506" t="s">
        <v>566</v>
      </c>
      <c r="F280" s="221" t="s">
        <v>28</v>
      </c>
      <c r="G280" s="255">
        <v>2</v>
      </c>
      <c r="H280" s="237" t="s">
        <v>69</v>
      </c>
      <c r="I280" s="508" t="s">
        <v>595</v>
      </c>
      <c r="J280" s="607"/>
      <c r="K280" s="507"/>
      <c r="L280" s="507"/>
      <c r="M280" s="493"/>
      <c r="N280" s="370"/>
      <c r="O280" s="370"/>
      <c r="P280" s="370"/>
      <c r="Q280" s="370"/>
      <c r="R280" s="370"/>
    </row>
    <row r="281" spans="1:18" s="196" customFormat="1" ht="12.75" x14ac:dyDescent="0.2">
      <c r="A281" s="613"/>
      <c r="B281" s="221"/>
      <c r="C281" s="275"/>
      <c r="D281" s="508"/>
      <c r="E281" s="508"/>
      <c r="F281" s="221"/>
      <c r="G281" s="507"/>
      <c r="H281" s="503"/>
      <c r="I281" s="508" t="s">
        <v>725</v>
      </c>
      <c r="J281" s="607"/>
      <c r="K281" s="507"/>
      <c r="L281" s="507"/>
      <c r="M281" s="493"/>
      <c r="N281" s="370"/>
      <c r="O281" s="370"/>
      <c r="P281" s="370"/>
      <c r="Q281" s="370"/>
      <c r="R281" s="370"/>
    </row>
    <row r="282" spans="1:18" s="196" customFormat="1" ht="12.75" x14ac:dyDescent="0.2">
      <c r="A282" s="613">
        <v>31</v>
      </c>
      <c r="B282" s="221">
        <v>10794</v>
      </c>
      <c r="C282" s="275" t="s">
        <v>69</v>
      </c>
      <c r="D282" s="508" t="s">
        <v>671</v>
      </c>
      <c r="E282" s="508" t="s">
        <v>509</v>
      </c>
      <c r="F282" s="221" t="s">
        <v>28</v>
      </c>
      <c r="G282" s="507"/>
      <c r="H282" s="237" t="s">
        <v>69</v>
      </c>
      <c r="I282" s="508" t="s">
        <v>510</v>
      </c>
      <c r="J282" s="607"/>
      <c r="K282" s="507"/>
      <c r="L282" s="509"/>
      <c r="M282" s="493"/>
      <c r="N282" s="370"/>
      <c r="O282" s="370"/>
      <c r="P282" s="370"/>
      <c r="Q282" s="370"/>
      <c r="R282" s="370"/>
    </row>
    <row r="283" spans="1:18" s="196" customFormat="1" ht="12.75" x14ac:dyDescent="0.2">
      <c r="A283" s="613">
        <v>32</v>
      </c>
      <c r="B283" s="221">
        <v>10794</v>
      </c>
      <c r="C283" s="275" t="s">
        <v>69</v>
      </c>
      <c r="D283" s="508" t="s">
        <v>461</v>
      </c>
      <c r="E283" s="508" t="s">
        <v>511</v>
      </c>
      <c r="F283" s="221" t="s">
        <v>28</v>
      </c>
      <c r="G283" s="507"/>
      <c r="H283" s="237" t="s">
        <v>69</v>
      </c>
      <c r="I283" s="508" t="s">
        <v>512</v>
      </c>
      <c r="J283" s="607"/>
      <c r="K283" s="507"/>
      <c r="L283" s="509"/>
      <c r="M283" s="493"/>
      <c r="N283" s="370"/>
      <c r="O283" s="370"/>
      <c r="P283" s="370"/>
      <c r="Q283" s="370"/>
      <c r="R283" s="370"/>
    </row>
    <row r="284" spans="1:18" s="196" customFormat="1" ht="12.75" x14ac:dyDescent="0.2">
      <c r="A284" s="613">
        <v>33</v>
      </c>
      <c r="B284" s="221">
        <v>10794</v>
      </c>
      <c r="C284" s="275" t="s">
        <v>69</v>
      </c>
      <c r="D284" s="508" t="s">
        <v>672</v>
      </c>
      <c r="E284" s="508" t="s">
        <v>513</v>
      </c>
      <c r="F284" s="221" t="s">
        <v>28</v>
      </c>
      <c r="G284" s="507"/>
      <c r="H284" s="237" t="s">
        <v>69</v>
      </c>
      <c r="I284" s="508" t="s">
        <v>593</v>
      </c>
      <c r="J284" s="658"/>
      <c r="K284" s="493"/>
      <c r="L284" s="493"/>
      <c r="M284" s="493"/>
      <c r="N284" s="370"/>
      <c r="O284" s="370"/>
      <c r="P284" s="370"/>
      <c r="Q284" s="370"/>
      <c r="R284" s="370"/>
    </row>
    <row r="285" spans="1:18" s="196" customFormat="1" ht="12.75" x14ac:dyDescent="0.2">
      <c r="A285" s="613">
        <v>34</v>
      </c>
      <c r="B285" s="221">
        <v>10794</v>
      </c>
      <c r="C285" s="275" t="s">
        <v>69</v>
      </c>
      <c r="D285" s="508" t="s">
        <v>673</v>
      </c>
      <c r="E285" s="506" t="s">
        <v>514</v>
      </c>
      <c r="F285" s="221" t="s">
        <v>28</v>
      </c>
      <c r="G285" s="507"/>
      <c r="H285" s="237" t="s">
        <v>69</v>
      </c>
      <c r="I285" s="508" t="s">
        <v>515</v>
      </c>
      <c r="J285" s="607"/>
      <c r="K285" s="507"/>
      <c r="L285" s="509"/>
      <c r="M285" s="231"/>
      <c r="N285" s="370"/>
      <c r="O285" s="370"/>
      <c r="P285" s="370"/>
      <c r="Q285" s="370"/>
      <c r="R285" s="370"/>
    </row>
    <row r="286" spans="1:18" s="196" customFormat="1" ht="12.75" x14ac:dyDescent="0.2">
      <c r="A286" s="613"/>
      <c r="B286" s="221"/>
      <c r="C286" s="275"/>
      <c r="D286" s="508"/>
      <c r="E286" s="506"/>
      <c r="F286" s="506"/>
      <c r="G286" s="507"/>
      <c r="H286" s="503"/>
      <c r="I286" s="508" t="s">
        <v>592</v>
      </c>
      <c r="J286" s="607"/>
      <c r="K286" s="507"/>
      <c r="L286" s="509"/>
      <c r="M286" s="231"/>
      <c r="N286" s="370"/>
      <c r="O286" s="370"/>
      <c r="P286" s="370"/>
      <c r="Q286" s="370"/>
      <c r="R286" s="370"/>
    </row>
    <row r="287" spans="1:18" s="196" customFormat="1" ht="12.75" x14ac:dyDescent="0.2">
      <c r="A287" s="613">
        <v>35</v>
      </c>
      <c r="B287" s="221">
        <v>10794</v>
      </c>
      <c r="C287" s="275" t="s">
        <v>69</v>
      </c>
      <c r="D287" s="508" t="s">
        <v>674</v>
      </c>
      <c r="E287" s="508"/>
      <c r="F287" s="506" t="s">
        <v>28</v>
      </c>
      <c r="G287" s="507"/>
      <c r="H287" s="237" t="s">
        <v>69</v>
      </c>
      <c r="I287" s="508" t="s">
        <v>590</v>
      </c>
      <c r="J287" s="607"/>
      <c r="K287" s="507"/>
      <c r="L287" s="509"/>
      <c r="M287" s="231"/>
      <c r="N287" s="370"/>
      <c r="O287" s="370"/>
      <c r="P287" s="370"/>
      <c r="Q287" s="370"/>
      <c r="R287" s="370"/>
    </row>
    <row r="288" spans="1:18" s="196" customFormat="1" ht="12.75" x14ac:dyDescent="0.2">
      <c r="A288" s="613"/>
      <c r="B288" s="221"/>
      <c r="C288" s="224"/>
      <c r="D288" s="508"/>
      <c r="E288" s="508"/>
      <c r="F288" s="506"/>
      <c r="G288" s="507"/>
      <c r="H288" s="503"/>
      <c r="I288" s="508" t="s">
        <v>591</v>
      </c>
      <c r="J288" s="607"/>
      <c r="K288" s="507"/>
      <c r="L288" s="509"/>
      <c r="M288" s="231"/>
      <c r="N288" s="370"/>
      <c r="O288" s="370"/>
      <c r="P288" s="370"/>
      <c r="Q288" s="370"/>
      <c r="R288" s="370"/>
    </row>
    <row r="289" spans="1:18" ht="12.75" x14ac:dyDescent="0.2">
      <c r="A289" s="613">
        <v>36</v>
      </c>
      <c r="B289" s="221">
        <v>10794</v>
      </c>
      <c r="C289" s="275" t="s">
        <v>69</v>
      </c>
      <c r="D289" s="224" t="s">
        <v>675</v>
      </c>
      <c r="E289" s="224" t="s">
        <v>568</v>
      </c>
      <c r="F289" s="221" t="s">
        <v>28</v>
      </c>
      <c r="G289" s="255">
        <v>7</v>
      </c>
      <c r="H289" s="237" t="s">
        <v>69</v>
      </c>
      <c r="I289" s="224" t="s">
        <v>567</v>
      </c>
      <c r="J289" s="220"/>
      <c r="K289" s="221"/>
      <c r="L289" s="221"/>
      <c r="M289" s="544"/>
    </row>
    <row r="290" spans="1:18" ht="12.75" x14ac:dyDescent="0.2">
      <c r="A290" s="613">
        <v>37</v>
      </c>
      <c r="B290" s="221">
        <v>10794</v>
      </c>
      <c r="C290" s="224" t="s">
        <v>710</v>
      </c>
      <c r="D290" s="224" t="s">
        <v>676</v>
      </c>
      <c r="E290" s="224" t="s">
        <v>572</v>
      </c>
      <c r="F290" s="221"/>
      <c r="G290" s="255"/>
      <c r="H290" s="230"/>
      <c r="I290" s="224"/>
      <c r="J290" s="220"/>
      <c r="K290" s="221"/>
      <c r="L290" s="221"/>
      <c r="M290" s="535" t="s">
        <v>569</v>
      </c>
    </row>
    <row r="291" spans="1:18" ht="12.75" x14ac:dyDescent="0.2">
      <c r="A291" s="613">
        <v>38</v>
      </c>
      <c r="B291" s="221">
        <v>10794</v>
      </c>
      <c r="C291" s="275" t="s">
        <v>69</v>
      </c>
      <c r="D291" s="224" t="s">
        <v>677</v>
      </c>
      <c r="E291" s="224" t="s">
        <v>574</v>
      </c>
      <c r="F291" s="221" t="s">
        <v>28</v>
      </c>
      <c r="G291" s="255"/>
      <c r="H291" s="237" t="s">
        <v>69</v>
      </c>
      <c r="I291" s="224" t="s">
        <v>570</v>
      </c>
      <c r="J291" s="220"/>
      <c r="K291" s="221"/>
      <c r="L291" s="221"/>
      <c r="M291" s="544"/>
    </row>
    <row r="292" spans="1:18" ht="12.75" x14ac:dyDescent="0.2">
      <c r="A292" s="613">
        <v>39</v>
      </c>
      <c r="B292" s="221">
        <v>10794</v>
      </c>
      <c r="C292" s="275" t="s">
        <v>69</v>
      </c>
      <c r="D292" s="224" t="s">
        <v>678</v>
      </c>
      <c r="E292" s="224" t="s">
        <v>575</v>
      </c>
      <c r="F292" s="221" t="s">
        <v>28</v>
      </c>
      <c r="G292" s="255"/>
      <c r="H292" s="237" t="s">
        <v>69</v>
      </c>
      <c r="I292" s="224" t="s">
        <v>571</v>
      </c>
      <c r="J292" s="220"/>
      <c r="K292" s="221"/>
      <c r="L292" s="221"/>
      <c r="M292" s="544"/>
    </row>
    <row r="293" spans="1:18" ht="12.75" x14ac:dyDescent="0.2">
      <c r="A293" s="613">
        <v>40</v>
      </c>
      <c r="B293" s="221">
        <v>10794</v>
      </c>
      <c r="C293" s="275" t="s">
        <v>69</v>
      </c>
      <c r="D293" s="224" t="s">
        <v>679</v>
      </c>
      <c r="E293" s="224" t="s">
        <v>573</v>
      </c>
      <c r="F293" s="221" t="s">
        <v>28</v>
      </c>
      <c r="G293" s="255"/>
      <c r="H293" s="237" t="s">
        <v>69</v>
      </c>
      <c r="I293" s="224" t="s">
        <v>579</v>
      </c>
      <c r="J293" s="220"/>
      <c r="K293" s="221"/>
      <c r="L293" s="221"/>
      <c r="M293" s="544"/>
    </row>
    <row r="294" spans="1:18" ht="12.75" x14ac:dyDescent="0.2">
      <c r="A294" s="613">
        <v>41</v>
      </c>
      <c r="B294" s="221">
        <v>10794</v>
      </c>
      <c r="C294" s="224" t="s">
        <v>463</v>
      </c>
      <c r="D294" s="224" t="s">
        <v>464</v>
      </c>
      <c r="E294" s="224" t="s">
        <v>581</v>
      </c>
      <c r="F294" s="221" t="s">
        <v>244</v>
      </c>
      <c r="G294" s="255"/>
      <c r="H294" s="237" t="s">
        <v>69</v>
      </c>
      <c r="I294" s="224" t="s">
        <v>588</v>
      </c>
      <c r="J294" s="220"/>
      <c r="K294" s="221"/>
      <c r="L294" s="221"/>
      <c r="M294" s="370" t="s">
        <v>582</v>
      </c>
    </row>
    <row r="295" spans="1:18" ht="12.75" x14ac:dyDescent="0.2">
      <c r="A295" s="613"/>
      <c r="B295" s="221"/>
      <c r="C295" s="224"/>
      <c r="D295" s="224"/>
      <c r="E295" s="224"/>
      <c r="F295" s="221"/>
      <c r="G295" s="255"/>
      <c r="H295" s="230"/>
      <c r="I295" s="224" t="s">
        <v>589</v>
      </c>
      <c r="J295" s="220"/>
      <c r="K295" s="221"/>
      <c r="L295" s="221"/>
      <c r="M295" s="370"/>
      <c r="N295" s="19"/>
      <c r="O295" s="19"/>
      <c r="P295" s="19"/>
      <c r="Q295" s="19"/>
      <c r="R295" s="19"/>
    </row>
    <row r="296" spans="1:18" ht="12.75" x14ac:dyDescent="0.2">
      <c r="A296" s="613">
        <v>42</v>
      </c>
      <c r="B296" s="221">
        <v>10794</v>
      </c>
      <c r="C296" s="224" t="s">
        <v>680</v>
      </c>
      <c r="D296" s="224" t="s">
        <v>680</v>
      </c>
      <c r="E296" s="224" t="s">
        <v>584</v>
      </c>
      <c r="F296" s="221" t="s">
        <v>244</v>
      </c>
      <c r="G296" s="255"/>
      <c r="H296" s="237" t="s">
        <v>69</v>
      </c>
      <c r="I296" s="482" t="s">
        <v>583</v>
      </c>
      <c r="J296" s="220"/>
      <c r="K296" s="221"/>
      <c r="L296" s="221"/>
      <c r="M296" s="544"/>
      <c r="N296" s="19"/>
      <c r="O296" s="19"/>
      <c r="P296" s="19"/>
      <c r="Q296" s="19"/>
      <c r="R296" s="19"/>
    </row>
    <row r="297" spans="1:18" ht="12.75" x14ac:dyDescent="0.2">
      <c r="A297" s="613"/>
      <c r="B297" s="221"/>
      <c r="C297" s="224"/>
      <c r="D297" s="224"/>
      <c r="E297" s="224"/>
      <c r="F297" s="221"/>
      <c r="G297" s="255"/>
      <c r="H297" s="230"/>
      <c r="I297" s="482" t="s">
        <v>585</v>
      </c>
      <c r="J297" s="220"/>
      <c r="K297" s="221"/>
      <c r="L297" s="221"/>
      <c r="M297" s="544"/>
      <c r="N297" s="19"/>
      <c r="O297" s="19"/>
      <c r="P297" s="19"/>
      <c r="Q297" s="19"/>
      <c r="R297" s="19"/>
    </row>
    <row r="298" spans="1:18" ht="12.75" x14ac:dyDescent="0.2">
      <c r="A298" s="613"/>
      <c r="B298" s="221"/>
      <c r="C298" s="224"/>
      <c r="D298" s="224"/>
      <c r="E298" s="224"/>
      <c r="F298" s="221"/>
      <c r="G298" s="255"/>
      <c r="H298" s="230"/>
      <c r="I298" s="482" t="s">
        <v>586</v>
      </c>
      <c r="J298" s="220"/>
      <c r="K298" s="221"/>
      <c r="L298" s="221"/>
      <c r="M298" s="544"/>
      <c r="N298" s="19"/>
      <c r="O298" s="19"/>
      <c r="P298" s="19"/>
      <c r="Q298" s="19"/>
      <c r="R298" s="19"/>
    </row>
    <row r="299" spans="1:18" ht="12.75" x14ac:dyDescent="0.2">
      <c r="A299" s="613"/>
      <c r="B299" s="221"/>
      <c r="C299" s="224"/>
      <c r="D299" s="224"/>
      <c r="E299" s="224"/>
      <c r="F299" s="221"/>
      <c r="G299" s="255"/>
      <c r="H299" s="230"/>
      <c r="I299" s="482" t="s">
        <v>587</v>
      </c>
      <c r="J299" s="220"/>
      <c r="K299" s="221"/>
      <c r="L299" s="221"/>
      <c r="M299" s="544"/>
      <c r="N299" s="19"/>
      <c r="O299" s="19"/>
      <c r="P299" s="19"/>
      <c r="Q299" s="19"/>
      <c r="R299" s="19"/>
    </row>
    <row r="300" spans="1:18" ht="12.75" x14ac:dyDescent="0.2">
      <c r="A300" s="613">
        <v>43</v>
      </c>
      <c r="B300" s="221">
        <v>10794</v>
      </c>
      <c r="C300" s="224" t="s">
        <v>698</v>
      </c>
      <c r="D300" s="224" t="s">
        <v>681</v>
      </c>
      <c r="E300" s="224" t="s">
        <v>666</v>
      </c>
      <c r="F300" s="221" t="s">
        <v>28</v>
      </c>
      <c r="G300" s="255"/>
      <c r="H300" s="237" t="s">
        <v>69</v>
      </c>
      <c r="I300" s="224" t="s">
        <v>656</v>
      </c>
      <c r="J300" s="220"/>
      <c r="K300" s="221"/>
      <c r="L300" s="221"/>
      <c r="M300" s="535" t="s">
        <v>657</v>
      </c>
      <c r="N300" s="19"/>
      <c r="O300" s="19"/>
      <c r="P300" s="19"/>
      <c r="Q300" s="19"/>
      <c r="R300" s="19"/>
    </row>
    <row r="301" spans="1:18" ht="12.75" x14ac:dyDescent="0.2">
      <c r="A301" s="613"/>
      <c r="B301" s="221"/>
      <c r="C301" s="224"/>
      <c r="D301" s="224"/>
      <c r="E301" s="224"/>
      <c r="F301" s="221"/>
      <c r="G301" s="255"/>
      <c r="H301" s="230"/>
      <c r="I301" s="224" t="s">
        <v>658</v>
      </c>
      <c r="J301" s="220"/>
      <c r="K301" s="221"/>
      <c r="L301" s="221"/>
      <c r="M301" s="196" t="s">
        <v>659</v>
      </c>
      <c r="N301" s="19"/>
      <c r="O301" s="19"/>
      <c r="P301" s="19"/>
      <c r="Q301" s="19"/>
      <c r="R301" s="19"/>
    </row>
    <row r="302" spans="1:18" ht="12.75" x14ac:dyDescent="0.2">
      <c r="A302" s="613">
        <v>44</v>
      </c>
      <c r="B302" s="221">
        <v>10794</v>
      </c>
      <c r="C302" s="224" t="s">
        <v>698</v>
      </c>
      <c r="D302" s="224" t="s">
        <v>682</v>
      </c>
      <c r="E302" s="224" t="s">
        <v>667</v>
      </c>
      <c r="F302" s="221" t="s">
        <v>244</v>
      </c>
      <c r="G302" s="255"/>
      <c r="H302" s="237" t="s">
        <v>69</v>
      </c>
      <c r="I302" s="224" t="s">
        <v>660</v>
      </c>
      <c r="J302" s="220"/>
      <c r="K302" s="221"/>
      <c r="L302" s="221"/>
      <c r="M302" s="196" t="s">
        <v>661</v>
      </c>
      <c r="N302" s="19"/>
      <c r="O302" s="19"/>
      <c r="P302" s="19"/>
      <c r="Q302" s="19"/>
      <c r="R302" s="19"/>
    </row>
    <row r="303" spans="1:18" ht="12.75" x14ac:dyDescent="0.2">
      <c r="A303" s="613"/>
      <c r="B303" s="221"/>
      <c r="C303" s="224"/>
      <c r="D303" s="224"/>
      <c r="E303" s="224"/>
      <c r="F303" s="221"/>
      <c r="G303" s="255"/>
      <c r="H303" s="230"/>
      <c r="I303" s="224" t="s">
        <v>662</v>
      </c>
      <c r="J303" s="220"/>
      <c r="K303" s="221"/>
      <c r="L303" s="221"/>
      <c r="M303" s="196" t="s">
        <v>663</v>
      </c>
      <c r="N303" s="19"/>
      <c r="O303" s="19"/>
      <c r="P303" s="19"/>
      <c r="Q303" s="19"/>
      <c r="R303" s="19"/>
    </row>
    <row r="304" spans="1:18" ht="12.75" x14ac:dyDescent="0.2">
      <c r="A304" s="613">
        <v>45</v>
      </c>
      <c r="B304" s="221">
        <v>10794</v>
      </c>
      <c r="C304" s="275" t="s">
        <v>69</v>
      </c>
      <c r="D304" s="224" t="s">
        <v>683</v>
      </c>
      <c r="E304" s="224" t="s">
        <v>668</v>
      </c>
      <c r="F304" s="224" t="s">
        <v>28</v>
      </c>
      <c r="G304" s="255"/>
      <c r="H304" s="237" t="s">
        <v>69</v>
      </c>
      <c r="I304" s="224" t="s">
        <v>664</v>
      </c>
      <c r="J304" s="651"/>
      <c r="K304" s="221"/>
      <c r="L304" s="221"/>
      <c r="M304" s="544"/>
      <c r="N304" s="19"/>
      <c r="O304" s="19"/>
      <c r="P304" s="19"/>
      <c r="Q304" s="19"/>
      <c r="R304" s="19"/>
    </row>
    <row r="305" spans="1:18" ht="12.75" x14ac:dyDescent="0.2">
      <c r="A305" s="613">
        <v>46</v>
      </c>
      <c r="B305" s="221">
        <v>10794</v>
      </c>
      <c r="C305" s="275" t="s">
        <v>69</v>
      </c>
      <c r="D305" s="224" t="s">
        <v>684</v>
      </c>
      <c r="E305" s="224" t="s">
        <v>669</v>
      </c>
      <c r="F305" s="224" t="s">
        <v>28</v>
      </c>
      <c r="G305" s="255"/>
      <c r="H305" s="237" t="s">
        <v>69</v>
      </c>
      <c r="I305" s="224" t="s">
        <v>665</v>
      </c>
      <c r="J305" s="651"/>
      <c r="K305" s="221"/>
      <c r="L305" s="221"/>
      <c r="M305" s="544"/>
      <c r="N305" s="19"/>
      <c r="O305" s="19"/>
      <c r="P305" s="19"/>
      <c r="Q305" s="19"/>
      <c r="R305" s="19"/>
    </row>
    <row r="306" spans="1:18" s="196" customFormat="1" ht="12.75" x14ac:dyDescent="0.2">
      <c r="A306" s="613">
        <v>47</v>
      </c>
      <c r="B306" s="221">
        <v>10794</v>
      </c>
      <c r="C306" s="275" t="s">
        <v>69</v>
      </c>
      <c r="D306" s="465" t="s">
        <v>687</v>
      </c>
      <c r="E306" s="465" t="s">
        <v>685</v>
      </c>
      <c r="F306" s="465" t="s">
        <v>28</v>
      </c>
      <c r="G306" s="466"/>
      <c r="H306" s="237" t="s">
        <v>69</v>
      </c>
      <c r="I306" s="482" t="s">
        <v>686</v>
      </c>
      <c r="J306" s="639"/>
      <c r="K306" s="466"/>
      <c r="L306" s="468"/>
      <c r="M306" s="231"/>
    </row>
    <row r="307" spans="1:18" ht="12.75" x14ac:dyDescent="0.2">
      <c r="A307" s="613">
        <v>48</v>
      </c>
      <c r="B307" s="221">
        <v>10794</v>
      </c>
      <c r="C307" s="465" t="s">
        <v>699</v>
      </c>
      <c r="D307" s="465" t="s">
        <v>703</v>
      </c>
      <c r="E307" s="465" t="s">
        <v>691</v>
      </c>
      <c r="F307" s="465" t="s">
        <v>28</v>
      </c>
      <c r="G307" s="466"/>
      <c r="H307" s="237" t="s">
        <v>69</v>
      </c>
      <c r="I307" s="482" t="s">
        <v>688</v>
      </c>
      <c r="J307" s="230"/>
      <c r="K307" s="466"/>
      <c r="L307" s="221"/>
      <c r="M307" s="544"/>
      <c r="N307" s="19"/>
      <c r="O307" s="19"/>
      <c r="P307" s="19"/>
      <c r="Q307" s="19"/>
      <c r="R307" s="19"/>
    </row>
    <row r="308" spans="1:18" ht="12.75" x14ac:dyDescent="0.2">
      <c r="A308" s="613"/>
      <c r="B308" s="221"/>
      <c r="C308" s="570"/>
      <c r="D308" s="570"/>
      <c r="E308" s="570"/>
      <c r="F308" s="571"/>
      <c r="G308" s="571"/>
      <c r="H308" s="593"/>
      <c r="I308" s="572" t="s">
        <v>689</v>
      </c>
      <c r="J308" s="593"/>
      <c r="K308" s="571"/>
      <c r="L308" s="221"/>
      <c r="M308" s="544"/>
      <c r="N308" s="19"/>
      <c r="O308" s="19"/>
      <c r="P308" s="19"/>
      <c r="Q308" s="19"/>
      <c r="R308" s="19"/>
    </row>
    <row r="309" spans="1:18" ht="12.75" x14ac:dyDescent="0.2">
      <c r="A309" s="613"/>
      <c r="B309" s="221"/>
      <c r="C309" s="465"/>
      <c r="D309" s="465"/>
      <c r="E309" s="465"/>
      <c r="F309" s="466"/>
      <c r="G309" s="466"/>
      <c r="H309" s="230"/>
      <c r="I309" s="482" t="s">
        <v>690</v>
      </c>
      <c r="J309" s="230"/>
      <c r="K309" s="466"/>
      <c r="L309" s="221"/>
      <c r="M309" s="544"/>
    </row>
    <row r="310" spans="1:18" ht="12.75" x14ac:dyDescent="0.2">
      <c r="A310" s="613">
        <v>49</v>
      </c>
      <c r="B310" s="221">
        <v>10794</v>
      </c>
      <c r="C310" s="224" t="s">
        <v>700</v>
      </c>
      <c r="D310" s="224" t="s">
        <v>702</v>
      </c>
      <c r="E310" s="224" t="s">
        <v>694</v>
      </c>
      <c r="F310" s="221" t="s">
        <v>28</v>
      </c>
      <c r="G310" s="255"/>
      <c r="H310" s="237" t="s">
        <v>69</v>
      </c>
      <c r="I310" s="224" t="s">
        <v>692</v>
      </c>
      <c r="J310" s="220"/>
      <c r="K310" s="221"/>
      <c r="L310" s="221"/>
      <c r="M310" s="544"/>
    </row>
    <row r="311" spans="1:18" ht="12.75" x14ac:dyDescent="0.2">
      <c r="A311" s="613"/>
      <c r="B311" s="221"/>
      <c r="C311" s="224"/>
      <c r="D311" s="224"/>
      <c r="E311" s="224"/>
      <c r="F311" s="221"/>
      <c r="G311" s="255"/>
      <c r="H311" s="230"/>
      <c r="I311" s="224" t="s">
        <v>693</v>
      </c>
      <c r="J311" s="220"/>
      <c r="K311" s="221"/>
      <c r="L311" s="221"/>
      <c r="M311" s="544"/>
    </row>
    <row r="312" spans="1:18" ht="12.75" x14ac:dyDescent="0.2">
      <c r="A312" s="613">
        <v>50</v>
      </c>
      <c r="B312" s="221">
        <v>10794</v>
      </c>
      <c r="C312" s="224" t="s">
        <v>701</v>
      </c>
      <c r="D312" s="224" t="s">
        <v>701</v>
      </c>
      <c r="E312" s="224" t="s">
        <v>697</v>
      </c>
      <c r="F312" s="221" t="s">
        <v>28</v>
      </c>
      <c r="G312" s="255"/>
      <c r="H312" s="237" t="s">
        <v>69</v>
      </c>
      <c r="I312" s="224" t="s">
        <v>695</v>
      </c>
      <c r="J312" s="220"/>
      <c r="K312" s="221"/>
      <c r="L312" s="221"/>
      <c r="M312" s="544"/>
    </row>
    <row r="313" spans="1:18" ht="12.75" x14ac:dyDescent="0.2">
      <c r="A313" s="613"/>
      <c r="B313" s="221"/>
      <c r="C313" s="224"/>
      <c r="D313" s="224"/>
      <c r="E313" s="224"/>
      <c r="F313" s="221"/>
      <c r="G313" s="255"/>
      <c r="H313" s="230"/>
      <c r="I313" s="224" t="s">
        <v>696</v>
      </c>
      <c r="J313" s="220"/>
      <c r="K313" s="221"/>
      <c r="L313" s="221"/>
      <c r="M313" s="544"/>
    </row>
    <row r="314" spans="1:18" ht="12.75" x14ac:dyDescent="0.2">
      <c r="A314" s="613">
        <v>51</v>
      </c>
      <c r="B314" s="221">
        <v>10794</v>
      </c>
      <c r="C314" s="224" t="s">
        <v>709</v>
      </c>
      <c r="D314" s="224" t="s">
        <v>709</v>
      </c>
      <c r="E314" s="224" t="s">
        <v>704</v>
      </c>
      <c r="F314" s="221" t="s">
        <v>28</v>
      </c>
      <c r="G314" s="255"/>
      <c r="H314" s="237" t="s">
        <v>69</v>
      </c>
      <c r="I314" s="224" t="s">
        <v>705</v>
      </c>
      <c r="J314" s="220"/>
      <c r="K314" s="221"/>
      <c r="L314" s="221"/>
      <c r="M314" s="544"/>
    </row>
    <row r="315" spans="1:18" ht="12.75" x14ac:dyDescent="0.2">
      <c r="A315" s="613"/>
      <c r="B315" s="221"/>
      <c r="C315" s="224"/>
      <c r="D315" s="224"/>
      <c r="E315" s="224"/>
      <c r="F315" s="221"/>
      <c r="G315" s="255"/>
      <c r="H315" s="230"/>
      <c r="I315" s="224" t="s">
        <v>706</v>
      </c>
      <c r="J315" s="220"/>
      <c r="K315" s="221"/>
      <c r="L315" s="221"/>
      <c r="M315" s="544"/>
    </row>
    <row r="316" spans="1:18" ht="12.75" x14ac:dyDescent="0.2">
      <c r="A316" s="613"/>
      <c r="B316" s="221"/>
      <c r="C316" s="224"/>
      <c r="D316" s="224"/>
      <c r="E316" s="224"/>
      <c r="F316" s="221"/>
      <c r="G316" s="255"/>
      <c r="H316" s="230"/>
      <c r="I316" s="224" t="s">
        <v>707</v>
      </c>
      <c r="J316" s="220"/>
      <c r="K316" s="221"/>
      <c r="L316" s="221"/>
      <c r="M316" s="544"/>
    </row>
    <row r="317" spans="1:18" ht="12.75" x14ac:dyDescent="0.2">
      <c r="A317" s="613"/>
      <c r="B317" s="221"/>
      <c r="C317" s="224"/>
      <c r="D317" s="224"/>
      <c r="E317" s="224"/>
      <c r="F317" s="221"/>
      <c r="G317" s="255"/>
      <c r="H317" s="230"/>
      <c r="I317" s="224" t="s">
        <v>708</v>
      </c>
      <c r="J317" s="220"/>
      <c r="K317" s="221"/>
      <c r="L317" s="221"/>
      <c r="M317" s="544"/>
    </row>
    <row r="318" spans="1:18" ht="12.75" x14ac:dyDescent="0.2">
      <c r="A318" s="613">
        <v>52</v>
      </c>
      <c r="B318" s="221">
        <v>10794</v>
      </c>
      <c r="C318" s="258" t="s">
        <v>69</v>
      </c>
      <c r="D318" s="224" t="s">
        <v>712</v>
      </c>
      <c r="E318" s="224" t="s">
        <v>713</v>
      </c>
      <c r="F318" s="221" t="s">
        <v>28</v>
      </c>
      <c r="G318" s="255">
        <v>2</v>
      </c>
      <c r="H318" s="237" t="s">
        <v>69</v>
      </c>
      <c r="I318" s="224" t="s">
        <v>504</v>
      </c>
      <c r="J318" s="220"/>
      <c r="K318" s="221"/>
      <c r="L318" s="221"/>
      <c r="M318" s="544"/>
    </row>
    <row r="319" spans="1:18" s="578" customFormat="1" ht="12.75" x14ac:dyDescent="0.2">
      <c r="A319" s="613">
        <v>53</v>
      </c>
      <c r="B319" s="221">
        <v>10794</v>
      </c>
      <c r="C319" s="574" t="s">
        <v>807</v>
      </c>
      <c r="D319" s="574" t="s">
        <v>716</v>
      </c>
      <c r="E319" s="575" t="s">
        <v>714</v>
      </c>
      <c r="F319" s="576" t="s">
        <v>28</v>
      </c>
      <c r="G319" s="571">
        <v>2</v>
      </c>
      <c r="H319" s="237" t="s">
        <v>69</v>
      </c>
      <c r="I319" s="579" t="s">
        <v>715</v>
      </c>
      <c r="J319" s="356"/>
      <c r="K319" s="576"/>
      <c r="L319" s="221"/>
      <c r="M319" s="231"/>
      <c r="N319" s="577"/>
      <c r="O319" s="577"/>
      <c r="P319" s="577"/>
      <c r="Q319" s="577"/>
      <c r="R319" s="577"/>
    </row>
    <row r="320" spans="1:18" ht="12.75" x14ac:dyDescent="0.2">
      <c r="A320" s="613">
        <v>54</v>
      </c>
      <c r="B320" s="221">
        <v>10794</v>
      </c>
      <c r="C320" s="258" t="s">
        <v>69</v>
      </c>
      <c r="D320" s="224" t="s">
        <v>717</v>
      </c>
      <c r="E320" s="224"/>
      <c r="F320" s="221"/>
      <c r="G320" s="255"/>
      <c r="H320" s="230"/>
      <c r="I320" s="224" t="s">
        <v>718</v>
      </c>
      <c r="J320" s="220"/>
      <c r="K320" s="221"/>
      <c r="L320" s="221"/>
      <c r="M320" s="544"/>
    </row>
    <row r="321" spans="1:13" ht="12.75" x14ac:dyDescent="0.2">
      <c r="A321" s="613">
        <v>55</v>
      </c>
      <c r="B321" s="221">
        <v>10794</v>
      </c>
      <c r="C321" s="258" t="s">
        <v>69</v>
      </c>
      <c r="D321" s="224" t="s">
        <v>721</v>
      </c>
      <c r="E321" s="224" t="s">
        <v>719</v>
      </c>
      <c r="F321" s="221" t="s">
        <v>28</v>
      </c>
      <c r="G321" s="255"/>
      <c r="H321" s="237" t="s">
        <v>69</v>
      </c>
      <c r="I321" s="224" t="s">
        <v>720</v>
      </c>
      <c r="J321" s="220"/>
      <c r="K321" s="221"/>
      <c r="L321" s="221"/>
      <c r="M321" s="544"/>
    </row>
    <row r="322" spans="1:13" ht="12.75" x14ac:dyDescent="0.2">
      <c r="A322" s="613">
        <v>56</v>
      </c>
      <c r="B322" s="221">
        <v>10794</v>
      </c>
      <c r="C322" s="258" t="s">
        <v>69</v>
      </c>
      <c r="D322" s="506" t="s">
        <v>724</v>
      </c>
      <c r="E322" s="506" t="s">
        <v>722</v>
      </c>
      <c r="F322" s="580" t="s">
        <v>28</v>
      </c>
      <c r="G322" s="255"/>
      <c r="H322" s="237" t="s">
        <v>69</v>
      </c>
      <c r="I322" s="224" t="s">
        <v>723</v>
      </c>
      <c r="J322" s="220"/>
      <c r="K322" s="221"/>
      <c r="L322" s="221"/>
      <c r="M322" s="544"/>
    </row>
    <row r="323" spans="1:13" ht="12.75" x14ac:dyDescent="0.2">
      <c r="A323" s="613">
        <v>57</v>
      </c>
      <c r="B323" s="221">
        <v>10794</v>
      </c>
      <c r="C323" s="224" t="s">
        <v>728</v>
      </c>
      <c r="D323" s="224" t="s">
        <v>729</v>
      </c>
      <c r="E323" s="224" t="s">
        <v>730</v>
      </c>
      <c r="F323" s="221" t="s">
        <v>28</v>
      </c>
      <c r="G323" s="255"/>
      <c r="H323" s="237" t="s">
        <v>69</v>
      </c>
      <c r="I323" s="224" t="s">
        <v>726</v>
      </c>
      <c r="J323" s="220"/>
      <c r="K323" s="221"/>
      <c r="L323" s="221"/>
      <c r="M323" s="544"/>
    </row>
    <row r="324" spans="1:13" ht="12.75" x14ac:dyDescent="0.2">
      <c r="A324" s="613"/>
      <c r="B324" s="221"/>
      <c r="C324" s="224"/>
      <c r="D324" s="224"/>
      <c r="E324" s="224"/>
      <c r="F324" s="221"/>
      <c r="G324" s="255"/>
      <c r="H324" s="230"/>
      <c r="I324" s="224" t="s">
        <v>727</v>
      </c>
      <c r="J324" s="220"/>
      <c r="K324" s="221"/>
      <c r="L324" s="221"/>
      <c r="M324" s="544"/>
    </row>
    <row r="325" spans="1:13" ht="12.75" x14ac:dyDescent="0.2">
      <c r="A325" s="613">
        <v>58</v>
      </c>
      <c r="B325" s="221">
        <v>10794</v>
      </c>
      <c r="C325" s="224" t="s">
        <v>733</v>
      </c>
      <c r="D325" s="224" t="s">
        <v>733</v>
      </c>
      <c r="E325" s="224" t="s">
        <v>731</v>
      </c>
      <c r="F325" s="221" t="s">
        <v>734</v>
      </c>
      <c r="G325" s="255"/>
      <c r="H325" s="237" t="s">
        <v>69</v>
      </c>
      <c r="I325" s="224" t="s">
        <v>732</v>
      </c>
      <c r="J325" s="220"/>
      <c r="K325" s="221"/>
      <c r="L325" s="221"/>
      <c r="M325" s="544"/>
    </row>
    <row r="326" spans="1:13" ht="12.75" x14ac:dyDescent="0.2">
      <c r="A326" s="613">
        <v>59</v>
      </c>
      <c r="B326" s="221">
        <v>10794</v>
      </c>
      <c r="C326" s="224" t="s">
        <v>454</v>
      </c>
      <c r="D326" s="224" t="s">
        <v>736</v>
      </c>
      <c r="E326" s="224" t="s">
        <v>735</v>
      </c>
      <c r="F326" s="221" t="s">
        <v>734</v>
      </c>
      <c r="G326" s="255"/>
      <c r="H326" s="237" t="s">
        <v>69</v>
      </c>
      <c r="I326" s="224" t="s">
        <v>705</v>
      </c>
      <c r="J326" s="220"/>
      <c r="K326" s="221"/>
      <c r="L326" s="221"/>
      <c r="M326" s="544"/>
    </row>
    <row r="327" spans="1:13" ht="12.75" x14ac:dyDescent="0.2">
      <c r="A327" s="613"/>
      <c r="B327" s="221"/>
      <c r="C327" s="224"/>
      <c r="D327" s="224"/>
      <c r="E327" s="224"/>
      <c r="F327" s="221"/>
      <c r="G327" s="255"/>
      <c r="H327" s="230"/>
      <c r="I327" s="224" t="s">
        <v>706</v>
      </c>
      <c r="J327" s="220"/>
      <c r="K327" s="221"/>
      <c r="L327" s="221"/>
      <c r="M327" s="544"/>
    </row>
    <row r="328" spans="1:13" ht="12.75" x14ac:dyDescent="0.2">
      <c r="A328" s="613"/>
      <c r="B328" s="221"/>
      <c r="C328" s="224"/>
      <c r="D328" s="224"/>
      <c r="E328" s="224"/>
      <c r="F328" s="221"/>
      <c r="G328" s="255"/>
      <c r="H328" s="230"/>
      <c r="I328" s="224" t="s">
        <v>737</v>
      </c>
      <c r="J328" s="220"/>
      <c r="K328" s="221"/>
      <c r="L328" s="221"/>
      <c r="M328" s="544"/>
    </row>
    <row r="329" spans="1:13" ht="12.75" x14ac:dyDescent="0.2">
      <c r="A329" s="613"/>
      <c r="B329" s="221"/>
      <c r="C329" s="224"/>
      <c r="D329" s="224"/>
      <c r="E329" s="224"/>
      <c r="F329" s="221"/>
      <c r="G329" s="255"/>
      <c r="H329" s="230"/>
      <c r="I329" s="224" t="s">
        <v>708</v>
      </c>
      <c r="J329" s="220"/>
      <c r="K329" s="221"/>
      <c r="L329" s="221"/>
      <c r="M329" s="544"/>
    </row>
    <row r="330" spans="1:13" ht="12.75" x14ac:dyDescent="0.2">
      <c r="A330" s="613">
        <v>60</v>
      </c>
      <c r="B330" s="221">
        <v>10794</v>
      </c>
      <c r="C330" s="224" t="s">
        <v>743</v>
      </c>
      <c r="D330" s="224" t="s">
        <v>743</v>
      </c>
      <c r="E330" s="224" t="s">
        <v>738</v>
      </c>
      <c r="F330" s="221" t="s">
        <v>734</v>
      </c>
      <c r="G330" s="255"/>
      <c r="H330" s="237" t="s">
        <v>69</v>
      </c>
      <c r="I330" s="224" t="s">
        <v>739</v>
      </c>
      <c r="J330" s="220"/>
      <c r="K330" s="221"/>
      <c r="L330" s="221"/>
      <c r="M330" s="544"/>
    </row>
    <row r="331" spans="1:13" ht="12.75" x14ac:dyDescent="0.2">
      <c r="A331" s="613">
        <v>61</v>
      </c>
      <c r="B331" s="221">
        <v>10794</v>
      </c>
      <c r="C331" s="465" t="s">
        <v>372</v>
      </c>
      <c r="D331" s="465" t="s">
        <v>372</v>
      </c>
      <c r="E331" s="465" t="s">
        <v>740</v>
      </c>
      <c r="F331" s="466" t="s">
        <v>28</v>
      </c>
      <c r="G331" s="466"/>
      <c r="H331" s="237" t="s">
        <v>69</v>
      </c>
      <c r="I331" s="581" t="s">
        <v>503</v>
      </c>
      <c r="J331" s="230"/>
      <c r="K331" s="466"/>
      <c r="L331" s="221"/>
      <c r="M331" s="544"/>
    </row>
    <row r="332" spans="1:13" ht="12.75" x14ac:dyDescent="0.2">
      <c r="A332" s="613">
        <v>62</v>
      </c>
      <c r="B332" s="221">
        <v>10794</v>
      </c>
      <c r="C332" s="224" t="s">
        <v>744</v>
      </c>
      <c r="D332" s="224" t="s">
        <v>744</v>
      </c>
      <c r="E332" s="224" t="s">
        <v>741</v>
      </c>
      <c r="F332" s="466" t="s">
        <v>28</v>
      </c>
      <c r="G332" s="255"/>
      <c r="H332" s="237" t="s">
        <v>69</v>
      </c>
      <c r="I332" s="224" t="s">
        <v>742</v>
      </c>
      <c r="J332" s="220"/>
      <c r="K332" s="221"/>
      <c r="L332" s="221"/>
      <c r="M332" s="544"/>
    </row>
    <row r="333" spans="1:13" ht="12.75" x14ac:dyDescent="0.2">
      <c r="A333" s="613"/>
      <c r="B333" s="221"/>
      <c r="C333" s="224"/>
      <c r="D333" s="224"/>
      <c r="E333" s="224"/>
      <c r="F333" s="221"/>
      <c r="G333" s="255"/>
      <c r="H333" s="230"/>
      <c r="I333" s="224" t="s">
        <v>696</v>
      </c>
      <c r="J333" s="220"/>
      <c r="K333" s="221"/>
      <c r="L333" s="221"/>
      <c r="M333" s="544"/>
    </row>
    <row r="334" spans="1:13" ht="12.75" x14ac:dyDescent="0.2">
      <c r="A334" s="613">
        <v>63</v>
      </c>
      <c r="B334" s="221">
        <v>10794</v>
      </c>
      <c r="C334" s="224" t="s">
        <v>747</v>
      </c>
      <c r="D334" s="224" t="s">
        <v>747</v>
      </c>
      <c r="E334" s="224" t="s">
        <v>745</v>
      </c>
      <c r="F334" s="221" t="s">
        <v>28</v>
      </c>
      <c r="G334" s="255"/>
      <c r="H334" s="237" t="s">
        <v>69</v>
      </c>
      <c r="I334" s="224" t="s">
        <v>746</v>
      </c>
      <c r="J334" s="220"/>
      <c r="K334" s="221"/>
      <c r="L334" s="221"/>
      <c r="M334" s="544"/>
    </row>
    <row r="335" spans="1:13" ht="12.75" x14ac:dyDescent="0.2">
      <c r="A335" s="613">
        <v>64</v>
      </c>
      <c r="B335" s="221">
        <v>10794</v>
      </c>
      <c r="C335" s="224" t="s">
        <v>749</v>
      </c>
      <c r="D335" s="224" t="s">
        <v>748</v>
      </c>
      <c r="E335" s="224" t="s">
        <v>756</v>
      </c>
      <c r="F335" s="221" t="s">
        <v>244</v>
      </c>
      <c r="G335" s="255"/>
      <c r="H335" s="237" t="s">
        <v>69</v>
      </c>
      <c r="I335" s="224" t="s">
        <v>752</v>
      </c>
      <c r="J335" s="220"/>
      <c r="K335" s="221"/>
      <c r="L335" s="221"/>
      <c r="M335" s="544"/>
    </row>
    <row r="336" spans="1:13" ht="12.75" x14ac:dyDescent="0.2">
      <c r="A336" s="613"/>
      <c r="B336" s="221"/>
      <c r="C336" s="224"/>
      <c r="D336" s="224" t="s">
        <v>750</v>
      </c>
      <c r="E336" s="224"/>
      <c r="F336" s="221"/>
      <c r="G336" s="255"/>
      <c r="H336" s="230"/>
      <c r="I336" s="224"/>
      <c r="J336" s="220"/>
      <c r="K336" s="221"/>
      <c r="L336" s="221"/>
      <c r="M336" s="544"/>
    </row>
    <row r="337" spans="1:16" ht="12.75" x14ac:dyDescent="0.2">
      <c r="A337" s="613"/>
      <c r="B337" s="221"/>
      <c r="C337" s="224"/>
      <c r="D337" s="224" t="s">
        <v>751</v>
      </c>
      <c r="E337" s="224"/>
      <c r="F337" s="221"/>
      <c r="G337" s="255"/>
      <c r="H337" s="230"/>
      <c r="I337" s="224"/>
      <c r="J337" s="220"/>
      <c r="K337" s="221"/>
      <c r="L337" s="221"/>
      <c r="M337" s="544"/>
    </row>
    <row r="338" spans="1:16" ht="12.75" x14ac:dyDescent="0.2">
      <c r="A338" s="613">
        <v>65</v>
      </c>
      <c r="B338" s="221">
        <v>10794</v>
      </c>
      <c r="C338" s="224" t="s">
        <v>753</v>
      </c>
      <c r="D338" s="224" t="s">
        <v>753</v>
      </c>
      <c r="E338" s="224" t="s">
        <v>755</v>
      </c>
      <c r="F338" s="221"/>
      <c r="G338" s="255"/>
      <c r="H338" s="237" t="s">
        <v>69</v>
      </c>
      <c r="I338" s="224" t="s">
        <v>754</v>
      </c>
      <c r="J338" s="220"/>
      <c r="K338" s="221"/>
      <c r="L338" s="221"/>
      <c r="M338" s="544"/>
    </row>
    <row r="339" spans="1:16" ht="12.75" x14ac:dyDescent="0.2">
      <c r="A339" s="613">
        <v>66</v>
      </c>
      <c r="B339" s="221">
        <v>10794</v>
      </c>
      <c r="C339" s="224" t="s">
        <v>757</v>
      </c>
      <c r="D339" s="224" t="s">
        <v>757</v>
      </c>
      <c r="E339" s="224" t="s">
        <v>758</v>
      </c>
      <c r="F339" s="221" t="s">
        <v>28</v>
      </c>
      <c r="G339" s="255"/>
      <c r="H339" s="230"/>
      <c r="I339" s="224" t="s">
        <v>503</v>
      </c>
      <c r="J339" s="220"/>
      <c r="K339" s="221"/>
      <c r="L339" s="221"/>
      <c r="M339" s="544"/>
    </row>
    <row r="340" spans="1:16" ht="12.75" x14ac:dyDescent="0.2">
      <c r="A340" s="613">
        <v>67</v>
      </c>
      <c r="B340" s="221">
        <v>10794</v>
      </c>
      <c r="C340" s="224" t="s">
        <v>760</v>
      </c>
      <c r="D340" s="224" t="s">
        <v>760</v>
      </c>
      <c r="E340" s="224" t="s">
        <v>711</v>
      </c>
      <c r="F340" s="221" t="s">
        <v>28</v>
      </c>
      <c r="G340" s="255"/>
      <c r="H340" s="237" t="s">
        <v>69</v>
      </c>
      <c r="I340" s="224" t="s">
        <v>515</v>
      </c>
      <c r="J340" s="220"/>
      <c r="K340" s="221"/>
      <c r="L340" s="221"/>
      <c r="M340" s="544"/>
    </row>
    <row r="341" spans="1:16" ht="12.75" x14ac:dyDescent="0.2">
      <c r="A341" s="613"/>
      <c r="B341" s="221"/>
      <c r="C341" s="224"/>
      <c r="D341" s="224"/>
      <c r="E341" s="224"/>
      <c r="F341" s="221"/>
      <c r="G341" s="255"/>
      <c r="H341" s="230"/>
      <c r="I341" s="224" t="s">
        <v>759</v>
      </c>
      <c r="J341" s="220"/>
      <c r="K341" s="221"/>
      <c r="L341" s="221"/>
      <c r="M341" s="544"/>
    </row>
    <row r="342" spans="1:16" ht="12.75" x14ac:dyDescent="0.2">
      <c r="A342" s="613">
        <v>68</v>
      </c>
      <c r="B342" s="221">
        <v>10794</v>
      </c>
      <c r="C342" s="224" t="s">
        <v>462</v>
      </c>
      <c r="D342" s="224" t="s">
        <v>761</v>
      </c>
      <c r="E342" s="224" t="s">
        <v>713</v>
      </c>
      <c r="F342" s="221" t="s">
        <v>244</v>
      </c>
      <c r="G342" s="255"/>
      <c r="H342" s="237" t="s">
        <v>69</v>
      </c>
      <c r="I342" s="224" t="s">
        <v>764</v>
      </c>
      <c r="J342" s="220"/>
      <c r="K342" s="221"/>
      <c r="L342" s="221"/>
      <c r="M342" s="544"/>
    </row>
    <row r="343" spans="1:16" ht="12.75" x14ac:dyDescent="0.2">
      <c r="A343" s="613"/>
      <c r="B343" s="221"/>
      <c r="C343" s="224"/>
      <c r="D343" s="224" t="s">
        <v>762</v>
      </c>
      <c r="E343" s="224" t="s">
        <v>781</v>
      </c>
      <c r="F343" s="221"/>
      <c r="G343" s="255"/>
      <c r="H343" s="230"/>
      <c r="I343" s="224" t="s">
        <v>765</v>
      </c>
      <c r="J343" s="220"/>
      <c r="K343" s="221"/>
      <c r="L343" s="221"/>
      <c r="M343" s="544"/>
    </row>
    <row r="344" spans="1:16" ht="12.75" x14ac:dyDescent="0.2">
      <c r="A344" s="613"/>
      <c r="B344" s="221"/>
      <c r="C344" s="224"/>
      <c r="D344" s="224" t="s">
        <v>763</v>
      </c>
      <c r="E344" s="224" t="s">
        <v>782</v>
      </c>
      <c r="F344" s="221"/>
      <c r="G344" s="255"/>
      <c r="H344" s="230"/>
      <c r="I344" s="224" t="s">
        <v>766</v>
      </c>
      <c r="J344" s="220"/>
      <c r="K344" s="221"/>
      <c r="L344" s="221"/>
      <c r="M344" s="544"/>
    </row>
    <row r="345" spans="1:16" ht="12.75" x14ac:dyDescent="0.2">
      <c r="A345" s="613">
        <v>69</v>
      </c>
      <c r="B345" s="221">
        <v>10794</v>
      </c>
      <c r="C345" s="224" t="s">
        <v>774</v>
      </c>
      <c r="D345" s="224" t="s">
        <v>771</v>
      </c>
      <c r="E345" s="224" t="s">
        <v>778</v>
      </c>
      <c r="F345" s="221" t="s">
        <v>244</v>
      </c>
      <c r="G345" s="255"/>
      <c r="H345" s="237" t="s">
        <v>69</v>
      </c>
      <c r="I345" s="224" t="s">
        <v>767</v>
      </c>
      <c r="J345" s="220"/>
      <c r="K345" s="221"/>
      <c r="L345" s="221"/>
      <c r="M345" s="231" t="s">
        <v>768</v>
      </c>
      <c r="P345" s="370"/>
    </row>
    <row r="346" spans="1:16" ht="12.75" x14ac:dyDescent="0.2">
      <c r="A346" s="613"/>
      <c r="B346" s="221"/>
      <c r="C346" s="224"/>
      <c r="D346" s="224" t="s">
        <v>772</v>
      </c>
      <c r="E346" s="224" t="s">
        <v>779</v>
      </c>
      <c r="F346" s="221"/>
      <c r="G346" s="255"/>
      <c r="H346" s="230"/>
      <c r="I346" s="224" t="s">
        <v>769</v>
      </c>
      <c r="J346" s="220"/>
      <c r="K346" s="221"/>
      <c r="L346" s="221"/>
      <c r="M346" s="544"/>
    </row>
    <row r="347" spans="1:16" ht="12.75" x14ac:dyDescent="0.2">
      <c r="A347" s="613"/>
      <c r="B347" s="221"/>
      <c r="C347" s="224"/>
      <c r="D347" s="224" t="s">
        <v>773</v>
      </c>
      <c r="E347" s="224" t="s">
        <v>778</v>
      </c>
      <c r="F347" s="221"/>
      <c r="G347" s="255"/>
      <c r="H347" s="230"/>
      <c r="I347" s="224" t="s">
        <v>770</v>
      </c>
      <c r="J347" s="220"/>
      <c r="K347" s="221"/>
      <c r="L347" s="221"/>
      <c r="M347" s="544"/>
    </row>
    <row r="348" spans="1:16" ht="12.75" x14ac:dyDescent="0.2">
      <c r="A348" s="613">
        <v>70</v>
      </c>
      <c r="B348" s="221">
        <v>10794</v>
      </c>
      <c r="C348" s="224" t="s">
        <v>783</v>
      </c>
      <c r="D348" s="224" t="s">
        <v>775</v>
      </c>
      <c r="E348" s="224" t="s">
        <v>780</v>
      </c>
      <c r="F348" s="221" t="s">
        <v>244</v>
      </c>
      <c r="G348" s="255"/>
      <c r="H348" s="237" t="s">
        <v>69</v>
      </c>
      <c r="I348" s="224" t="s">
        <v>776</v>
      </c>
      <c r="J348" s="651"/>
      <c r="K348" s="221"/>
      <c r="L348" s="221"/>
      <c r="M348" s="544"/>
    </row>
    <row r="349" spans="1:16" ht="12.75" x14ac:dyDescent="0.2">
      <c r="A349" s="613"/>
      <c r="B349" s="221"/>
      <c r="C349" s="224"/>
      <c r="D349" s="224"/>
      <c r="E349" s="224"/>
      <c r="F349" s="221"/>
      <c r="G349" s="255"/>
      <c r="H349" s="230"/>
      <c r="I349" s="224" t="s">
        <v>777</v>
      </c>
      <c r="J349" s="651"/>
      <c r="K349" s="221"/>
      <c r="L349" s="221"/>
      <c r="M349" s="544"/>
    </row>
    <row r="350" spans="1:16" ht="12.75" x14ac:dyDescent="0.2">
      <c r="A350" s="613">
        <v>71</v>
      </c>
      <c r="B350" s="221">
        <v>10794</v>
      </c>
      <c r="C350" s="224" t="s">
        <v>789</v>
      </c>
      <c r="D350" s="224" t="s">
        <v>788</v>
      </c>
      <c r="E350" s="224" t="s">
        <v>782</v>
      </c>
      <c r="F350" s="221" t="s">
        <v>28</v>
      </c>
      <c r="G350" s="255"/>
      <c r="H350" s="237" t="s">
        <v>69</v>
      </c>
      <c r="I350" s="224" t="s">
        <v>515</v>
      </c>
      <c r="J350" s="220"/>
      <c r="K350" s="221"/>
      <c r="L350" s="221"/>
      <c r="M350" s="231" t="s">
        <v>785</v>
      </c>
    </row>
    <row r="351" spans="1:16" ht="12.75" x14ac:dyDescent="0.2">
      <c r="A351" s="613"/>
      <c r="B351" s="221"/>
      <c r="C351" s="224" t="s">
        <v>790</v>
      </c>
      <c r="D351" s="224" t="s">
        <v>791</v>
      </c>
      <c r="E351" s="224"/>
      <c r="F351" s="221"/>
      <c r="G351" s="255"/>
      <c r="H351" s="230"/>
      <c r="I351" s="224" t="s">
        <v>784</v>
      </c>
      <c r="J351" s="220"/>
      <c r="K351" s="221"/>
      <c r="L351" s="221"/>
      <c r="M351" s="544"/>
    </row>
    <row r="352" spans="1:16" ht="12.75" x14ac:dyDescent="0.2">
      <c r="A352" s="613">
        <v>72</v>
      </c>
      <c r="B352" s="221">
        <v>10794</v>
      </c>
      <c r="C352" s="224" t="s">
        <v>786</v>
      </c>
      <c r="D352" s="224" t="s">
        <v>787</v>
      </c>
      <c r="E352" s="224" t="s">
        <v>778</v>
      </c>
      <c r="F352" s="221" t="s">
        <v>28</v>
      </c>
      <c r="G352" s="255"/>
      <c r="H352" s="237" t="s">
        <v>69</v>
      </c>
      <c r="I352" s="224" t="s">
        <v>732</v>
      </c>
      <c r="J352" s="220"/>
      <c r="K352" s="221"/>
      <c r="L352" s="221"/>
      <c r="M352" s="544"/>
    </row>
    <row r="353" spans="1:13" ht="12.75" x14ac:dyDescent="0.2">
      <c r="A353" s="613">
        <v>73</v>
      </c>
      <c r="B353" s="221">
        <v>10794</v>
      </c>
      <c r="C353" s="224" t="s">
        <v>793</v>
      </c>
      <c r="D353" s="224" t="s">
        <v>793</v>
      </c>
      <c r="E353" s="224" t="s">
        <v>798</v>
      </c>
      <c r="F353" s="221" t="s">
        <v>28</v>
      </c>
      <c r="G353" s="255">
        <v>2</v>
      </c>
      <c r="H353" s="237" t="s">
        <v>69</v>
      </c>
      <c r="I353" s="224" t="s">
        <v>792</v>
      </c>
      <c r="J353" s="220"/>
      <c r="K353" s="221"/>
      <c r="L353" s="221"/>
      <c r="M353" s="544"/>
    </row>
    <row r="354" spans="1:13" ht="12.75" x14ac:dyDescent="0.2">
      <c r="A354" s="613">
        <v>74</v>
      </c>
      <c r="B354" s="221">
        <v>10794</v>
      </c>
      <c r="C354" s="224" t="s">
        <v>675</v>
      </c>
      <c r="D354" s="224" t="s">
        <v>675</v>
      </c>
      <c r="E354" s="224" t="s">
        <v>797</v>
      </c>
      <c r="F354" s="221" t="s">
        <v>28</v>
      </c>
      <c r="G354" s="255">
        <v>2</v>
      </c>
      <c r="H354" s="237" t="s">
        <v>69</v>
      </c>
      <c r="I354" s="224" t="s">
        <v>510</v>
      </c>
      <c r="J354" s="220"/>
      <c r="K354" s="221"/>
      <c r="L354" s="221"/>
      <c r="M354" s="544"/>
    </row>
    <row r="355" spans="1:13" ht="12.75" x14ac:dyDescent="0.2">
      <c r="A355" s="613">
        <v>75</v>
      </c>
      <c r="B355" s="221">
        <v>10794</v>
      </c>
      <c r="C355" s="224" t="s">
        <v>799</v>
      </c>
      <c r="D355" s="224" t="s">
        <v>799</v>
      </c>
      <c r="E355" s="224" t="s">
        <v>796</v>
      </c>
      <c r="F355" s="221" t="s">
        <v>28</v>
      </c>
      <c r="G355" s="255">
        <v>3</v>
      </c>
      <c r="H355" s="237" t="s">
        <v>69</v>
      </c>
      <c r="I355" s="224" t="s">
        <v>515</v>
      </c>
      <c r="J355" s="220"/>
      <c r="K355" s="221"/>
      <c r="L355" s="221"/>
      <c r="M355" s="544"/>
    </row>
    <row r="356" spans="1:13" ht="12.75" x14ac:dyDescent="0.2">
      <c r="A356" s="613"/>
      <c r="B356" s="221"/>
      <c r="C356" s="224"/>
      <c r="D356" s="224"/>
      <c r="E356" s="224"/>
      <c r="F356" s="221"/>
      <c r="G356" s="255"/>
      <c r="H356" s="230"/>
      <c r="I356" s="224" t="s">
        <v>794</v>
      </c>
      <c r="J356" s="220"/>
      <c r="K356" s="221"/>
      <c r="L356" s="221"/>
      <c r="M356" s="544"/>
    </row>
    <row r="357" spans="1:13" ht="12.75" x14ac:dyDescent="0.2">
      <c r="A357" s="613"/>
      <c r="B357" s="221"/>
      <c r="C357" s="224"/>
      <c r="D357" s="224"/>
      <c r="E357" s="224"/>
      <c r="F357" s="221"/>
      <c r="G357" s="255"/>
      <c r="H357" s="230"/>
      <c r="I357" s="224" t="s">
        <v>795</v>
      </c>
      <c r="J357" s="220"/>
      <c r="K357" s="221"/>
      <c r="L357" s="221"/>
      <c r="M357" s="544"/>
    </row>
    <row r="358" spans="1:13" ht="12.75" x14ac:dyDescent="0.2">
      <c r="A358" s="613">
        <v>76</v>
      </c>
      <c r="B358" s="221">
        <v>10794</v>
      </c>
      <c r="C358" s="224" t="s">
        <v>801</v>
      </c>
      <c r="D358" s="224" t="s">
        <v>801</v>
      </c>
      <c r="E358" s="224" t="s">
        <v>802</v>
      </c>
      <c r="F358" s="221" t="s">
        <v>28</v>
      </c>
      <c r="G358" s="255">
        <v>2</v>
      </c>
      <c r="H358" s="237" t="s">
        <v>69</v>
      </c>
      <c r="I358" s="224" t="s">
        <v>800</v>
      </c>
      <c r="J358" s="220"/>
      <c r="K358" s="221"/>
      <c r="L358" s="221"/>
      <c r="M358" s="544"/>
    </row>
    <row r="359" spans="1:13" ht="12.75" x14ac:dyDescent="0.2">
      <c r="A359" s="613">
        <v>77</v>
      </c>
      <c r="B359" s="221">
        <v>10794</v>
      </c>
      <c r="C359" s="224" t="s">
        <v>805</v>
      </c>
      <c r="D359" s="224" t="s">
        <v>806</v>
      </c>
      <c r="E359" s="224" t="s">
        <v>803</v>
      </c>
      <c r="F359" s="221" t="s">
        <v>28</v>
      </c>
      <c r="G359" s="255">
        <v>3</v>
      </c>
      <c r="H359" s="237" t="s">
        <v>69</v>
      </c>
      <c r="I359" s="224" t="s">
        <v>804</v>
      </c>
      <c r="J359" s="220"/>
      <c r="K359" s="221"/>
      <c r="L359" s="221"/>
      <c r="M359" s="544"/>
    </row>
    <row r="360" spans="1:13" ht="12.75" x14ac:dyDescent="0.2">
      <c r="A360" s="613">
        <v>78</v>
      </c>
      <c r="B360" s="221">
        <v>10794</v>
      </c>
      <c r="C360" s="224" t="s">
        <v>809</v>
      </c>
      <c r="D360" s="224" t="s">
        <v>809</v>
      </c>
      <c r="E360" s="224" t="s">
        <v>810</v>
      </c>
      <c r="F360" s="221" t="s">
        <v>28</v>
      </c>
      <c r="G360" s="255">
        <v>2</v>
      </c>
      <c r="H360" s="237" t="s">
        <v>69</v>
      </c>
      <c r="I360" s="224" t="s">
        <v>808</v>
      </c>
      <c r="J360" s="220"/>
      <c r="K360" s="221"/>
      <c r="L360" s="221"/>
      <c r="M360" s="544"/>
    </row>
    <row r="361" spans="1:13" ht="12.75" x14ac:dyDescent="0.2">
      <c r="A361" s="613">
        <v>80</v>
      </c>
      <c r="B361" s="221">
        <v>10794</v>
      </c>
      <c r="C361" s="258" t="s">
        <v>69</v>
      </c>
      <c r="D361" s="224" t="s">
        <v>359</v>
      </c>
      <c r="E361" s="224" t="s">
        <v>713</v>
      </c>
      <c r="F361" s="221" t="s">
        <v>28</v>
      </c>
      <c r="G361" s="255">
        <v>2</v>
      </c>
      <c r="H361" s="237" t="s">
        <v>69</v>
      </c>
      <c r="I361" s="224" t="s">
        <v>504</v>
      </c>
      <c r="J361" s="220"/>
      <c r="K361" s="221"/>
      <c r="L361" s="221"/>
      <c r="M361" s="544"/>
    </row>
    <row r="362" spans="1:13" ht="12.75" x14ac:dyDescent="0.2">
      <c r="A362" s="613">
        <v>81</v>
      </c>
      <c r="B362" s="221">
        <v>10794</v>
      </c>
      <c r="C362" s="258" t="s">
        <v>69</v>
      </c>
      <c r="D362" s="224" t="s">
        <v>811</v>
      </c>
      <c r="E362" s="224" t="s">
        <v>713</v>
      </c>
      <c r="F362" s="221" t="s">
        <v>28</v>
      </c>
      <c r="G362" s="255">
        <v>2</v>
      </c>
      <c r="H362" s="237" t="s">
        <v>69</v>
      </c>
      <c r="I362" s="224" t="s">
        <v>746</v>
      </c>
      <c r="J362" s="220"/>
      <c r="K362" s="221"/>
      <c r="L362" s="221"/>
      <c r="M362" s="544"/>
    </row>
    <row r="363" spans="1:13" ht="12.75" x14ac:dyDescent="0.2">
      <c r="A363" s="613">
        <v>82</v>
      </c>
      <c r="B363" s="221">
        <v>10794</v>
      </c>
      <c r="C363" s="258" t="s">
        <v>69</v>
      </c>
      <c r="D363" s="224" t="s">
        <v>812</v>
      </c>
      <c r="E363" s="224" t="s">
        <v>810</v>
      </c>
      <c r="F363" s="221" t="s">
        <v>28</v>
      </c>
      <c r="G363" s="255">
        <v>2</v>
      </c>
      <c r="H363" s="237" t="s">
        <v>69</v>
      </c>
      <c r="I363" s="224" t="s">
        <v>503</v>
      </c>
      <c r="J363" s="220"/>
      <c r="K363" s="221"/>
      <c r="L363" s="221"/>
      <c r="M363" s="544"/>
    </row>
    <row r="364" spans="1:13" ht="12.75" x14ac:dyDescent="0.2">
      <c r="A364" s="613">
        <v>83</v>
      </c>
      <c r="B364" s="221">
        <v>10794</v>
      </c>
      <c r="C364" s="258" t="s">
        <v>69</v>
      </c>
      <c r="D364" s="224" t="s">
        <v>817</v>
      </c>
      <c r="E364" s="224" t="s">
        <v>816</v>
      </c>
      <c r="F364" s="221" t="s">
        <v>28</v>
      </c>
      <c r="G364" s="255">
        <v>2</v>
      </c>
      <c r="H364" s="237" t="s">
        <v>69</v>
      </c>
      <c r="I364" s="224" t="s">
        <v>813</v>
      </c>
      <c r="J364" s="220"/>
      <c r="K364" s="221"/>
      <c r="L364" s="221"/>
      <c r="M364" s="544"/>
    </row>
    <row r="365" spans="1:13" ht="12.75" x14ac:dyDescent="0.2">
      <c r="A365" s="613"/>
      <c r="B365" s="221"/>
      <c r="C365" s="224"/>
      <c r="D365" s="224"/>
      <c r="E365" s="224"/>
      <c r="F365" s="221"/>
      <c r="G365" s="255"/>
      <c r="H365" s="230"/>
      <c r="I365" s="224"/>
      <c r="J365" s="220"/>
      <c r="K365" s="221"/>
      <c r="L365" s="221"/>
      <c r="M365" s="544"/>
    </row>
    <row r="366" spans="1:13" ht="12.75" x14ac:dyDescent="0.2">
      <c r="A366" s="613">
        <v>84</v>
      </c>
      <c r="B366" s="221">
        <v>10794</v>
      </c>
      <c r="C366" s="258" t="s">
        <v>69</v>
      </c>
      <c r="D366" s="224" t="s">
        <v>818</v>
      </c>
      <c r="E366" s="224" t="s">
        <v>816</v>
      </c>
      <c r="F366" s="221" t="s">
        <v>28</v>
      </c>
      <c r="G366" s="255">
        <v>2</v>
      </c>
      <c r="H366" s="237" t="s">
        <v>69</v>
      </c>
      <c r="I366" s="224" t="s">
        <v>504</v>
      </c>
      <c r="J366" s="220"/>
      <c r="K366" s="221"/>
      <c r="L366" s="221"/>
      <c r="M366" s="544"/>
    </row>
    <row r="367" spans="1:13" ht="12.75" x14ac:dyDescent="0.2">
      <c r="A367" s="613"/>
      <c r="B367" s="221"/>
      <c r="C367" s="224"/>
      <c r="D367" s="224"/>
      <c r="E367" s="224"/>
      <c r="F367" s="221"/>
      <c r="G367" s="255"/>
      <c r="H367" s="230"/>
      <c r="I367" s="224"/>
      <c r="J367" s="220"/>
      <c r="K367" s="221"/>
      <c r="L367" s="221"/>
      <c r="M367" s="544"/>
    </row>
    <row r="368" spans="1:13" ht="12.75" x14ac:dyDescent="0.2">
      <c r="A368" s="613">
        <v>85</v>
      </c>
      <c r="B368" s="221">
        <v>10794</v>
      </c>
      <c r="C368" s="258" t="s">
        <v>69</v>
      </c>
      <c r="D368" s="224" t="s">
        <v>819</v>
      </c>
      <c r="E368" s="224" t="s">
        <v>815</v>
      </c>
      <c r="F368" s="221" t="s">
        <v>28</v>
      </c>
      <c r="G368" s="255">
        <v>2</v>
      </c>
      <c r="H368" s="237" t="s">
        <v>69</v>
      </c>
      <c r="I368" s="224" t="s">
        <v>515</v>
      </c>
      <c r="J368" s="220"/>
      <c r="K368" s="221"/>
      <c r="L368" s="221"/>
      <c r="M368" s="544"/>
    </row>
    <row r="369" spans="1:18" ht="12.75" x14ac:dyDescent="0.2">
      <c r="A369" s="613"/>
      <c r="B369" s="221"/>
      <c r="C369" s="224"/>
      <c r="D369" s="224"/>
      <c r="E369" s="224"/>
      <c r="F369" s="221"/>
      <c r="G369" s="255"/>
      <c r="H369" s="230"/>
      <c r="I369" s="224" t="s">
        <v>814</v>
      </c>
      <c r="J369" s="220"/>
      <c r="K369" s="221"/>
      <c r="L369" s="221"/>
      <c r="M369" s="544"/>
    </row>
    <row r="370" spans="1:18" ht="12.75" x14ac:dyDescent="0.2">
      <c r="A370" s="613">
        <v>86</v>
      </c>
      <c r="B370" s="221">
        <v>10794</v>
      </c>
      <c r="C370" s="258" t="s">
        <v>69</v>
      </c>
      <c r="D370" s="224" t="s">
        <v>991</v>
      </c>
      <c r="E370" s="224" t="s">
        <v>993</v>
      </c>
      <c r="F370" s="221" t="s">
        <v>28</v>
      </c>
      <c r="G370" s="255">
        <v>20</v>
      </c>
      <c r="H370" s="230">
        <v>100000</v>
      </c>
      <c r="I370" s="224" t="s">
        <v>992</v>
      </c>
      <c r="J370" s="220">
        <v>18</v>
      </c>
      <c r="K370" s="221" t="s">
        <v>30</v>
      </c>
      <c r="L370" s="221"/>
      <c r="M370" s="544"/>
    </row>
    <row r="371" spans="1:18" ht="12.75" x14ac:dyDescent="0.2">
      <c r="A371" s="613"/>
      <c r="B371" s="221"/>
      <c r="C371" s="224"/>
      <c r="D371" s="224"/>
      <c r="E371" s="224" t="s">
        <v>994</v>
      </c>
      <c r="F371" s="221"/>
      <c r="G371" s="255"/>
      <c r="H371" s="230"/>
      <c r="I371" s="224"/>
      <c r="J371" s="220"/>
      <c r="K371" s="221"/>
      <c r="L371" s="221"/>
      <c r="M371" s="544"/>
    </row>
    <row r="372" spans="1:18" ht="12.75" x14ac:dyDescent="0.2">
      <c r="A372" s="613">
        <v>87</v>
      </c>
      <c r="B372" s="221">
        <v>10794</v>
      </c>
      <c r="C372" s="258" t="s">
        <v>69</v>
      </c>
      <c r="D372" s="224" t="s">
        <v>1172</v>
      </c>
      <c r="E372" s="224" t="s">
        <v>1132</v>
      </c>
      <c r="F372" s="221" t="s">
        <v>28</v>
      </c>
      <c r="G372" s="255">
        <v>2</v>
      </c>
      <c r="H372" s="225" t="s">
        <v>69</v>
      </c>
      <c r="I372" s="224" t="s">
        <v>1171</v>
      </c>
      <c r="J372" s="220"/>
      <c r="K372" s="221"/>
      <c r="L372" s="221"/>
      <c r="M372" s="544"/>
    </row>
    <row r="373" spans="1:18" ht="12.75" x14ac:dyDescent="0.2">
      <c r="A373" s="613"/>
      <c r="B373" s="221"/>
      <c r="C373" s="224"/>
      <c r="D373" s="224"/>
      <c r="E373" s="224"/>
      <c r="F373" s="221"/>
      <c r="G373" s="255"/>
      <c r="H373" s="230"/>
      <c r="I373" s="224"/>
      <c r="J373" s="220"/>
      <c r="K373" s="221"/>
      <c r="L373" s="221"/>
      <c r="M373" s="544"/>
    </row>
    <row r="374" spans="1:18" s="543" customFormat="1" ht="14.25" customHeight="1" x14ac:dyDescent="0.2">
      <c r="A374" s="672"/>
      <c r="B374" s="555">
        <v>11</v>
      </c>
      <c r="C374" s="556" t="s">
        <v>414</v>
      </c>
      <c r="D374" s="521"/>
      <c r="E374" s="521"/>
      <c r="F374" s="530"/>
      <c r="G374" s="685">
        <f>+G376+G381</f>
        <v>24</v>
      </c>
      <c r="H374" s="540">
        <f>+H376+H381</f>
        <v>336622</v>
      </c>
      <c r="I374" s="521"/>
      <c r="J374" s="540">
        <f>+J376+J381</f>
        <v>329350</v>
      </c>
      <c r="K374" s="530" t="str">
        <f>+K376</f>
        <v>LITER</v>
      </c>
      <c r="L374" s="530"/>
      <c r="M374" s="541"/>
      <c r="N374" s="542"/>
      <c r="O374" s="542"/>
      <c r="P374" s="542"/>
      <c r="Q374" s="542"/>
      <c r="R374" s="542"/>
    </row>
    <row r="375" spans="1:18" ht="12.75" x14ac:dyDescent="0.2">
      <c r="A375" s="613"/>
      <c r="B375" s="221"/>
      <c r="C375" s="224"/>
      <c r="D375" s="224"/>
      <c r="E375" s="224"/>
      <c r="F375" s="221"/>
      <c r="G375" s="255"/>
      <c r="H375" s="230"/>
      <c r="I375" s="224"/>
      <c r="J375" s="220"/>
      <c r="K375" s="221"/>
      <c r="L375" s="221"/>
      <c r="M375" s="544"/>
    </row>
    <row r="376" spans="1:18" ht="12.75" x14ac:dyDescent="0.2">
      <c r="A376" s="610">
        <v>3</v>
      </c>
      <c r="B376" s="530">
        <v>11040</v>
      </c>
      <c r="C376" s="521" t="s">
        <v>1062</v>
      </c>
      <c r="D376" s="526"/>
      <c r="E376" s="526"/>
      <c r="F376" s="530"/>
      <c r="G376" s="684">
        <f>SUM(G377:G379)</f>
        <v>11</v>
      </c>
      <c r="H376" s="550">
        <f>SUM(H377:H379)</f>
        <v>31522</v>
      </c>
      <c r="I376" s="522"/>
      <c r="J376" s="550">
        <f>SUM(J377:J379)</f>
        <v>26950</v>
      </c>
      <c r="K376" s="545" t="str">
        <f>+K377</f>
        <v>LITER</v>
      </c>
      <c r="L376" s="545"/>
      <c r="M376" s="184"/>
    </row>
    <row r="377" spans="1:18" ht="12.75" x14ac:dyDescent="0.2">
      <c r="A377" s="613">
        <v>1</v>
      </c>
      <c r="B377" s="221">
        <v>11040</v>
      </c>
      <c r="C377" s="277" t="s">
        <v>94</v>
      </c>
      <c r="D377" s="277" t="s">
        <v>95</v>
      </c>
      <c r="E377" s="277" t="s">
        <v>96</v>
      </c>
      <c r="F377" s="221" t="s">
        <v>28</v>
      </c>
      <c r="G377" s="273">
        <v>3</v>
      </c>
      <c r="H377" s="227">
        <v>6700</v>
      </c>
      <c r="I377" s="481" t="s">
        <v>1016</v>
      </c>
      <c r="J377" s="242">
        <f>0.65*3000</f>
        <v>1950</v>
      </c>
      <c r="K377" s="240" t="s">
        <v>89</v>
      </c>
      <c r="L377" s="240" t="s">
        <v>99</v>
      </c>
      <c r="M377" s="78"/>
    </row>
    <row r="378" spans="1:18" ht="12.75" x14ac:dyDescent="0.2">
      <c r="A378" s="613">
        <v>2</v>
      </c>
      <c r="B378" s="221">
        <v>11040</v>
      </c>
      <c r="C378" s="277" t="s">
        <v>100</v>
      </c>
      <c r="D378" s="277" t="s">
        <v>101</v>
      </c>
      <c r="E378" s="277" t="s">
        <v>102</v>
      </c>
      <c r="F378" s="221" t="s">
        <v>28</v>
      </c>
      <c r="G378" s="273">
        <v>5</v>
      </c>
      <c r="H378" s="227">
        <v>19330</v>
      </c>
      <c r="I378" s="481" t="s">
        <v>1016</v>
      </c>
      <c r="J378" s="242">
        <f>0.65*20000</f>
        <v>13000</v>
      </c>
      <c r="K378" s="240" t="s">
        <v>89</v>
      </c>
      <c r="L378" s="240" t="s">
        <v>99</v>
      </c>
      <c r="M378" s="78"/>
    </row>
    <row r="379" spans="1:18" ht="12.75" x14ac:dyDescent="0.2">
      <c r="A379" s="613">
        <v>3</v>
      </c>
      <c r="B379" s="221">
        <v>11040</v>
      </c>
      <c r="C379" s="277" t="s">
        <v>304</v>
      </c>
      <c r="D379" s="277" t="s">
        <v>305</v>
      </c>
      <c r="E379" s="277" t="s">
        <v>306</v>
      </c>
      <c r="F379" s="221" t="s">
        <v>28</v>
      </c>
      <c r="G379" s="273">
        <v>3</v>
      </c>
      <c r="H379" s="227">
        <v>5492</v>
      </c>
      <c r="I379" s="481" t="s">
        <v>1016</v>
      </c>
      <c r="J379" s="227">
        <v>12000</v>
      </c>
      <c r="K379" s="240" t="s">
        <v>89</v>
      </c>
      <c r="L379" s="240" t="s">
        <v>99</v>
      </c>
      <c r="M379" s="195"/>
    </row>
    <row r="380" spans="1:18" ht="12.75" x14ac:dyDescent="0.2">
      <c r="A380" s="613"/>
      <c r="B380" s="221"/>
      <c r="C380" s="224"/>
      <c r="D380" s="224"/>
      <c r="E380" s="224"/>
      <c r="F380" s="221"/>
      <c r="G380" s="255"/>
      <c r="H380" s="230"/>
      <c r="I380" s="224"/>
      <c r="J380" s="220"/>
      <c r="K380" s="221"/>
      <c r="L380" s="221"/>
      <c r="M380" s="544"/>
    </row>
    <row r="381" spans="1:18" ht="12.75" x14ac:dyDescent="0.2">
      <c r="A381" s="610"/>
      <c r="B381" s="530">
        <v>11050</v>
      </c>
      <c r="C381" s="521" t="s">
        <v>1063</v>
      </c>
      <c r="D381" s="526"/>
      <c r="E381" s="526"/>
      <c r="F381" s="530"/>
      <c r="G381" s="684">
        <f>SUM(G382:G387)</f>
        <v>13</v>
      </c>
      <c r="H381" s="558">
        <f>SUM(H382:H387)</f>
        <v>305100</v>
      </c>
      <c r="I381" s="522"/>
      <c r="J381" s="550">
        <v>302400</v>
      </c>
      <c r="K381" s="545" t="s">
        <v>179</v>
      </c>
      <c r="L381" s="545"/>
      <c r="M381" s="184"/>
    </row>
    <row r="382" spans="1:18" s="196" customFormat="1" ht="12.75" x14ac:dyDescent="0.2">
      <c r="A382" s="613">
        <v>1</v>
      </c>
      <c r="B382" s="221">
        <v>11050</v>
      </c>
      <c r="C382" s="224" t="s">
        <v>175</v>
      </c>
      <c r="D382" s="224" t="s">
        <v>962</v>
      </c>
      <c r="E382" s="224" t="s">
        <v>177</v>
      </c>
      <c r="F382" s="221" t="s">
        <v>28</v>
      </c>
      <c r="G382" s="255">
        <v>2</v>
      </c>
      <c r="H382" s="229">
        <v>42000</v>
      </c>
      <c r="I382" s="224" t="s">
        <v>178</v>
      </c>
      <c r="J382" s="657">
        <v>14400</v>
      </c>
      <c r="K382" s="221" t="s">
        <v>179</v>
      </c>
      <c r="L382" s="221">
        <v>2008</v>
      </c>
      <c r="M382" s="224" t="s">
        <v>888</v>
      </c>
      <c r="N382" s="370"/>
      <c r="O382" s="370"/>
      <c r="P382" s="370"/>
      <c r="Q382" s="370"/>
      <c r="R382" s="370"/>
    </row>
    <row r="383" spans="1:18" s="196" customFormat="1" ht="12.75" x14ac:dyDescent="0.2">
      <c r="A383" s="613">
        <v>2</v>
      </c>
      <c r="B383" s="221">
        <v>11050</v>
      </c>
      <c r="C383" s="224" t="s">
        <v>232</v>
      </c>
      <c r="D383" s="224" t="s">
        <v>233</v>
      </c>
      <c r="E383" s="224" t="s">
        <v>406</v>
      </c>
      <c r="F383" s="221" t="s">
        <v>28</v>
      </c>
      <c r="G383" s="255">
        <v>6</v>
      </c>
      <c r="H383" s="229">
        <v>128100</v>
      </c>
      <c r="I383" s="224" t="s">
        <v>234</v>
      </c>
      <c r="J383" s="657">
        <v>288000</v>
      </c>
      <c r="K383" s="221" t="s">
        <v>179</v>
      </c>
      <c r="L383" s="221">
        <v>2009</v>
      </c>
      <c r="M383" s="224" t="s">
        <v>888</v>
      </c>
      <c r="N383" s="370"/>
      <c r="O383" s="370"/>
      <c r="P383" s="370"/>
      <c r="Q383" s="370"/>
      <c r="R383" s="370"/>
    </row>
    <row r="384" spans="1:18" s="196" customFormat="1" ht="12.75" x14ac:dyDescent="0.2">
      <c r="A384" s="609">
        <v>3</v>
      </c>
      <c r="B384" s="221">
        <v>11050</v>
      </c>
      <c r="C384" s="258" t="s">
        <v>69</v>
      </c>
      <c r="D384" s="224" t="s">
        <v>963</v>
      </c>
      <c r="E384" s="224" t="s">
        <v>644</v>
      </c>
      <c r="F384" s="221" t="s">
        <v>28</v>
      </c>
      <c r="G384" s="221">
        <v>2</v>
      </c>
      <c r="H384" s="230">
        <v>45000</v>
      </c>
      <c r="I384" s="224" t="s">
        <v>178</v>
      </c>
      <c r="J384" s="657">
        <v>14500</v>
      </c>
      <c r="K384" s="221" t="s">
        <v>179</v>
      </c>
      <c r="L384" s="221"/>
      <c r="M384" s="224"/>
      <c r="N384" s="370"/>
      <c r="O384" s="370"/>
      <c r="P384" s="370"/>
      <c r="Q384" s="370"/>
      <c r="R384" s="370"/>
    </row>
    <row r="385" spans="1:18" s="196" customFormat="1" ht="12.75" x14ac:dyDescent="0.2">
      <c r="A385" s="613">
        <v>4</v>
      </c>
      <c r="B385" s="221">
        <v>11050</v>
      </c>
      <c r="C385" s="224" t="s">
        <v>964</v>
      </c>
      <c r="D385" s="224" t="s">
        <v>965</v>
      </c>
      <c r="E385" s="224" t="s">
        <v>971</v>
      </c>
      <c r="F385" s="221" t="s">
        <v>28</v>
      </c>
      <c r="G385" s="650">
        <v>1</v>
      </c>
      <c r="H385" s="229">
        <v>30000</v>
      </c>
      <c r="I385" s="224" t="s">
        <v>178</v>
      </c>
      <c r="J385" s="657">
        <v>15000</v>
      </c>
      <c r="K385" s="221" t="s">
        <v>179</v>
      </c>
      <c r="L385" s="221"/>
      <c r="M385" s="224"/>
      <c r="N385" s="370"/>
      <c r="O385" s="370"/>
      <c r="P385" s="370"/>
      <c r="Q385" s="370"/>
      <c r="R385" s="370"/>
    </row>
    <row r="386" spans="1:18" s="196" customFormat="1" ht="12.75" x14ac:dyDescent="0.2">
      <c r="A386" s="613">
        <v>5</v>
      </c>
      <c r="B386" s="221">
        <v>11050</v>
      </c>
      <c r="C386" s="224" t="s">
        <v>966</v>
      </c>
      <c r="D386" s="224" t="s">
        <v>967</v>
      </c>
      <c r="E386" s="224" t="s">
        <v>968</v>
      </c>
      <c r="F386" s="221" t="s">
        <v>28</v>
      </c>
      <c r="G386" s="650">
        <v>1</v>
      </c>
      <c r="H386" s="229">
        <v>30000</v>
      </c>
      <c r="I386" s="224" t="s">
        <v>178</v>
      </c>
      <c r="J386" s="657">
        <v>15000</v>
      </c>
      <c r="K386" s="221" t="s">
        <v>179</v>
      </c>
      <c r="L386" s="221"/>
      <c r="M386" s="224"/>
      <c r="N386" s="370"/>
      <c r="O386" s="370"/>
      <c r="P386" s="370"/>
      <c r="Q386" s="370"/>
      <c r="R386" s="370"/>
    </row>
    <row r="387" spans="1:18" s="196" customFormat="1" ht="12.75" x14ac:dyDescent="0.2">
      <c r="A387" s="613">
        <v>6</v>
      </c>
      <c r="B387" s="221">
        <v>11050</v>
      </c>
      <c r="C387" s="224" t="s">
        <v>969</v>
      </c>
      <c r="D387" s="224" t="s">
        <v>970</v>
      </c>
      <c r="E387" s="224" t="s">
        <v>972</v>
      </c>
      <c r="F387" s="221" t="s">
        <v>28</v>
      </c>
      <c r="G387" s="255">
        <v>1</v>
      </c>
      <c r="H387" s="229">
        <v>30000</v>
      </c>
      <c r="I387" s="224" t="s">
        <v>178</v>
      </c>
      <c r="J387" s="657">
        <v>15000</v>
      </c>
      <c r="K387" s="221" t="s">
        <v>179</v>
      </c>
      <c r="L387" s="221"/>
      <c r="M387" s="224"/>
      <c r="N387" s="370"/>
      <c r="O387" s="370"/>
      <c r="P387" s="370"/>
      <c r="Q387" s="370"/>
      <c r="R387" s="370"/>
    </row>
    <row r="388" spans="1:18" s="196" customFormat="1" ht="12.75" x14ac:dyDescent="0.2">
      <c r="A388" s="613"/>
      <c r="B388" s="221"/>
      <c r="C388" s="224"/>
      <c r="D388" s="224"/>
      <c r="E388" s="224"/>
      <c r="F388" s="221"/>
      <c r="G388" s="255"/>
      <c r="H388" s="229"/>
      <c r="I388" s="224"/>
      <c r="J388" s="657"/>
      <c r="K388" s="221"/>
      <c r="L388" s="221"/>
      <c r="M388" s="224"/>
      <c r="N388" s="370"/>
      <c r="O388" s="370"/>
      <c r="P388" s="370"/>
      <c r="Q388" s="370"/>
      <c r="R388" s="370"/>
    </row>
    <row r="389" spans="1:18" s="196" customFormat="1" ht="12.75" x14ac:dyDescent="0.2">
      <c r="A389" s="613"/>
      <c r="B389" s="530">
        <v>11090</v>
      </c>
      <c r="C389" s="521" t="s">
        <v>1099</v>
      </c>
      <c r="D389" s="224"/>
      <c r="E389" s="224"/>
      <c r="F389" s="221"/>
      <c r="G389" s="555">
        <f>SUM(G390:G400)</f>
        <v>19</v>
      </c>
      <c r="H389" s="586">
        <f>SUM(H390:H400)</f>
        <v>2000</v>
      </c>
      <c r="I389" s="224"/>
      <c r="J389" s="657"/>
      <c r="K389" s="221"/>
      <c r="L389" s="221"/>
      <c r="M389" s="224"/>
      <c r="N389" s="370"/>
      <c r="O389" s="370"/>
      <c r="P389" s="370"/>
      <c r="Q389" s="370"/>
      <c r="R389" s="370"/>
    </row>
    <row r="390" spans="1:18" s="196" customFormat="1" ht="12.75" x14ac:dyDescent="0.2">
      <c r="A390" s="613">
        <v>1</v>
      </c>
      <c r="B390" s="221">
        <v>11090</v>
      </c>
      <c r="C390" s="258" t="s">
        <v>69</v>
      </c>
      <c r="D390" s="224" t="s">
        <v>1100</v>
      </c>
      <c r="E390" s="224" t="s">
        <v>1219</v>
      </c>
      <c r="F390" s="221" t="s">
        <v>28</v>
      </c>
      <c r="G390" s="255">
        <v>2</v>
      </c>
      <c r="H390" s="229">
        <v>2000</v>
      </c>
      <c r="I390" s="224" t="s">
        <v>1101</v>
      </c>
      <c r="J390" s="657"/>
      <c r="K390" s="221"/>
      <c r="L390" s="221"/>
      <c r="M390" s="224"/>
      <c r="N390" s="370"/>
      <c r="O390" s="370"/>
      <c r="P390" s="370"/>
      <c r="Q390" s="370"/>
      <c r="R390" s="370"/>
    </row>
    <row r="391" spans="1:18" s="196" customFormat="1" ht="12.75" x14ac:dyDescent="0.2">
      <c r="A391" s="613">
        <v>2</v>
      </c>
      <c r="B391" s="221">
        <v>11090</v>
      </c>
      <c r="C391" s="258" t="s">
        <v>69</v>
      </c>
      <c r="D391" s="224" t="s">
        <v>1156</v>
      </c>
      <c r="E391" s="224" t="s">
        <v>1155</v>
      </c>
      <c r="F391" s="221" t="s">
        <v>28</v>
      </c>
      <c r="G391" s="255">
        <v>2</v>
      </c>
      <c r="H391" s="225" t="s">
        <v>69</v>
      </c>
      <c r="I391" s="224" t="s">
        <v>1154</v>
      </c>
      <c r="J391" s="657"/>
      <c r="K391" s="221"/>
      <c r="L391" s="221"/>
      <c r="M391" s="224"/>
      <c r="N391" s="370"/>
      <c r="O391" s="370"/>
      <c r="P391" s="370"/>
      <c r="Q391" s="370"/>
      <c r="R391" s="370"/>
    </row>
    <row r="392" spans="1:18" s="196" customFormat="1" ht="12.75" x14ac:dyDescent="0.2">
      <c r="A392" s="613">
        <v>3</v>
      </c>
      <c r="B392" s="221">
        <v>11090</v>
      </c>
      <c r="C392" s="258" t="s">
        <v>69</v>
      </c>
      <c r="D392" s="224" t="s">
        <v>1105</v>
      </c>
      <c r="E392" s="224" t="s">
        <v>1158</v>
      </c>
      <c r="F392" s="221" t="s">
        <v>28</v>
      </c>
      <c r="G392" s="255">
        <v>2</v>
      </c>
      <c r="H392" s="225" t="s">
        <v>69</v>
      </c>
      <c r="I392" s="224" t="s">
        <v>1157</v>
      </c>
      <c r="J392" s="657"/>
      <c r="K392" s="221"/>
      <c r="L392" s="221"/>
      <c r="M392" s="224"/>
      <c r="N392" s="370"/>
      <c r="O392" s="370"/>
      <c r="P392" s="370"/>
      <c r="Q392" s="370"/>
      <c r="R392" s="370"/>
    </row>
    <row r="393" spans="1:18" s="196" customFormat="1" ht="12.75" x14ac:dyDescent="0.2">
      <c r="A393" s="613">
        <v>4</v>
      </c>
      <c r="B393" s="221">
        <v>11090</v>
      </c>
      <c r="C393" s="258" t="s">
        <v>69</v>
      </c>
      <c r="D393" s="224" t="s">
        <v>1193</v>
      </c>
      <c r="E393" s="224" t="s">
        <v>1194</v>
      </c>
      <c r="F393" s="221" t="s">
        <v>28</v>
      </c>
      <c r="G393" s="255">
        <v>2</v>
      </c>
      <c r="H393" s="225" t="s">
        <v>69</v>
      </c>
      <c r="I393" s="224" t="s">
        <v>1192</v>
      </c>
      <c r="J393" s="657"/>
      <c r="K393" s="221"/>
      <c r="L393" s="221"/>
      <c r="M393" s="224"/>
      <c r="N393" s="370"/>
      <c r="O393" s="370"/>
      <c r="P393" s="370"/>
      <c r="Q393" s="370"/>
      <c r="R393" s="370"/>
    </row>
    <row r="394" spans="1:18" s="196" customFormat="1" ht="12.75" x14ac:dyDescent="0.2">
      <c r="A394" s="613">
        <v>5</v>
      </c>
      <c r="B394" s="221">
        <v>11090</v>
      </c>
      <c r="C394" s="258" t="s">
        <v>69</v>
      </c>
      <c r="D394" s="224" t="s">
        <v>801</v>
      </c>
      <c r="E394" s="224" t="s">
        <v>1201</v>
      </c>
      <c r="F394" s="221" t="s">
        <v>28</v>
      </c>
      <c r="G394" s="255">
        <v>3</v>
      </c>
      <c r="H394" s="225" t="s">
        <v>69</v>
      </c>
      <c r="I394" s="224" t="s">
        <v>1198</v>
      </c>
      <c r="J394" s="657"/>
      <c r="K394" s="221"/>
      <c r="L394" s="221"/>
      <c r="M394" s="224"/>
      <c r="N394" s="370"/>
      <c r="O394" s="370"/>
      <c r="P394" s="370"/>
      <c r="Q394" s="370"/>
      <c r="R394" s="370"/>
    </row>
    <row r="395" spans="1:18" s="196" customFormat="1" ht="12.75" x14ac:dyDescent="0.2">
      <c r="A395" s="613"/>
      <c r="B395" s="221"/>
      <c r="C395" s="258"/>
      <c r="D395" s="224"/>
      <c r="E395" s="224"/>
      <c r="F395" s="221"/>
      <c r="G395" s="255"/>
      <c r="H395" s="229"/>
      <c r="I395" s="224" t="s">
        <v>1199</v>
      </c>
      <c r="J395" s="657"/>
      <c r="K395" s="221"/>
      <c r="L395" s="221"/>
      <c r="M395" s="224"/>
      <c r="N395" s="370"/>
      <c r="O395" s="370"/>
      <c r="P395" s="370"/>
      <c r="Q395" s="370"/>
      <c r="R395" s="370"/>
    </row>
    <row r="396" spans="1:18" s="196" customFormat="1" ht="12.75" x14ac:dyDescent="0.2">
      <c r="A396" s="613">
        <v>6</v>
      </c>
      <c r="B396" s="221">
        <v>11090</v>
      </c>
      <c r="C396" s="258" t="s">
        <v>69</v>
      </c>
      <c r="D396" s="224" t="s">
        <v>1203</v>
      </c>
      <c r="E396" s="224" t="s">
        <v>1202</v>
      </c>
      <c r="F396" s="221" t="s">
        <v>28</v>
      </c>
      <c r="G396" s="255">
        <v>2</v>
      </c>
      <c r="H396" s="225" t="s">
        <v>69</v>
      </c>
      <c r="I396" s="224" t="s">
        <v>1200</v>
      </c>
      <c r="J396" s="657"/>
      <c r="K396" s="221"/>
      <c r="L396" s="221"/>
      <c r="M396" s="224"/>
      <c r="N396" s="370"/>
      <c r="O396" s="370"/>
      <c r="P396" s="370"/>
      <c r="Q396" s="370"/>
      <c r="R396" s="370"/>
    </row>
    <row r="397" spans="1:18" s="196" customFormat="1" ht="12.75" x14ac:dyDescent="0.2">
      <c r="A397" s="613">
        <v>7</v>
      </c>
      <c r="B397" s="221">
        <v>11090</v>
      </c>
      <c r="C397" s="258" t="s">
        <v>69</v>
      </c>
      <c r="D397" s="224" t="s">
        <v>1212</v>
      </c>
      <c r="E397" s="224" t="s">
        <v>711</v>
      </c>
      <c r="F397" s="221" t="s">
        <v>28</v>
      </c>
      <c r="G397" s="255">
        <v>2</v>
      </c>
      <c r="H397" s="225" t="s">
        <v>69</v>
      </c>
      <c r="I397" s="224" t="s">
        <v>1209</v>
      </c>
      <c r="J397" s="657"/>
      <c r="K397" s="221"/>
      <c r="L397" s="221"/>
      <c r="M397" s="224"/>
      <c r="N397" s="370"/>
      <c r="O397" s="370"/>
      <c r="P397" s="370"/>
      <c r="Q397" s="370"/>
      <c r="R397" s="370"/>
    </row>
    <row r="398" spans="1:18" s="196" customFormat="1" ht="12.75" x14ac:dyDescent="0.2">
      <c r="A398" s="613"/>
      <c r="B398" s="221"/>
      <c r="C398" s="224"/>
      <c r="D398" s="224"/>
      <c r="E398" s="224"/>
      <c r="F398" s="221"/>
      <c r="G398" s="255"/>
      <c r="H398" s="229"/>
      <c r="I398" s="224"/>
      <c r="J398" s="657"/>
      <c r="K398" s="221"/>
      <c r="L398" s="221"/>
      <c r="M398" s="224"/>
      <c r="N398" s="370"/>
      <c r="O398" s="370"/>
      <c r="P398" s="370"/>
      <c r="Q398" s="370"/>
      <c r="R398" s="370"/>
    </row>
    <row r="399" spans="1:18" s="196" customFormat="1" ht="12.75" x14ac:dyDescent="0.2">
      <c r="A399" s="613">
        <v>8</v>
      </c>
      <c r="B399" s="221">
        <v>11090</v>
      </c>
      <c r="C399" s="258" t="s">
        <v>69</v>
      </c>
      <c r="D399" s="224" t="s">
        <v>1213</v>
      </c>
      <c r="E399" s="224" t="s">
        <v>1210</v>
      </c>
      <c r="F399" s="221" t="s">
        <v>28</v>
      </c>
      <c r="G399" s="255">
        <v>2</v>
      </c>
      <c r="H399" s="225" t="s">
        <v>69</v>
      </c>
      <c r="I399" s="224" t="s">
        <v>1211</v>
      </c>
      <c r="J399" s="657"/>
      <c r="K399" s="221"/>
      <c r="L399" s="221"/>
      <c r="M399" s="224"/>
      <c r="N399" s="370"/>
      <c r="O399" s="370"/>
      <c r="P399" s="370"/>
      <c r="Q399" s="370"/>
      <c r="R399" s="370"/>
    </row>
    <row r="400" spans="1:18" ht="12.75" x14ac:dyDescent="0.2">
      <c r="A400" s="613">
        <v>9</v>
      </c>
      <c r="B400" s="221">
        <v>11090</v>
      </c>
      <c r="C400" s="258" t="s">
        <v>69</v>
      </c>
      <c r="D400" s="224" t="s">
        <v>1215</v>
      </c>
      <c r="E400" s="224" t="s">
        <v>1196</v>
      </c>
      <c r="F400" s="221" t="s">
        <v>28</v>
      </c>
      <c r="G400" s="255">
        <v>2</v>
      </c>
      <c r="H400" s="225" t="s">
        <v>69</v>
      </c>
      <c r="I400" s="224" t="s">
        <v>1214</v>
      </c>
      <c r="J400" s="220"/>
      <c r="K400" s="221"/>
      <c r="L400" s="221"/>
      <c r="M400" s="544"/>
    </row>
    <row r="401" spans="1:18" ht="12.75" x14ac:dyDescent="0.2">
      <c r="A401" s="613"/>
      <c r="B401" s="221"/>
      <c r="C401" s="224"/>
      <c r="D401" s="224"/>
      <c r="E401" s="224"/>
      <c r="F401" s="221"/>
      <c r="G401" s="255"/>
      <c r="H401" s="230"/>
      <c r="I401" s="224"/>
      <c r="J401" s="220"/>
      <c r="K401" s="221"/>
      <c r="L401" s="221"/>
      <c r="M401" s="544"/>
    </row>
    <row r="402" spans="1:18" s="543" customFormat="1" ht="12.75" x14ac:dyDescent="0.2">
      <c r="A402" s="673"/>
      <c r="B402" s="555">
        <v>12</v>
      </c>
      <c r="C402" s="556" t="s">
        <v>440</v>
      </c>
      <c r="D402" s="526"/>
      <c r="E402" s="526"/>
      <c r="F402" s="530"/>
      <c r="G402" s="559">
        <f>G404</f>
        <v>12</v>
      </c>
      <c r="H402" s="549">
        <f>H404</f>
        <v>381600</v>
      </c>
      <c r="I402" s="526"/>
      <c r="J402" s="549">
        <f>J404</f>
        <v>6000000</v>
      </c>
      <c r="K402" s="592" t="str">
        <f>+K404</f>
        <v>Batang</v>
      </c>
      <c r="L402" s="554"/>
      <c r="M402" s="191"/>
      <c r="N402" s="542"/>
      <c r="O402" s="542"/>
      <c r="P402" s="542"/>
      <c r="Q402" s="542"/>
      <c r="R402" s="542"/>
    </row>
    <row r="403" spans="1:18" ht="12.75" x14ac:dyDescent="0.2">
      <c r="A403" s="613"/>
      <c r="B403" s="221"/>
      <c r="C403" s="224"/>
      <c r="D403" s="224"/>
      <c r="E403" s="224"/>
      <c r="F403" s="221"/>
      <c r="G403" s="518"/>
      <c r="H403" s="230"/>
      <c r="I403" s="224"/>
      <c r="J403" s="220"/>
      <c r="K403" s="221"/>
      <c r="L403" s="221"/>
      <c r="M403" s="544"/>
    </row>
    <row r="404" spans="1:18" ht="12.75" x14ac:dyDescent="0.2">
      <c r="A404" s="610"/>
      <c r="B404" s="530">
        <v>12011</v>
      </c>
      <c r="C404" s="151" t="s">
        <v>1064</v>
      </c>
      <c r="D404" s="531"/>
      <c r="E404" s="531"/>
      <c r="F404" s="530"/>
      <c r="G404" s="684">
        <f>SUM(G405:G406)</f>
        <v>12</v>
      </c>
      <c r="H404" s="550">
        <f>SUM(H405:H406)</f>
        <v>381600</v>
      </c>
      <c r="I404" s="522"/>
      <c r="J404" s="550">
        <f>SUM(J405:J406)</f>
        <v>6000000</v>
      </c>
      <c r="K404" s="545" t="s">
        <v>229</v>
      </c>
      <c r="L404" s="545"/>
      <c r="M404" s="184"/>
    </row>
    <row r="405" spans="1:18" ht="12.75" x14ac:dyDescent="0.2">
      <c r="A405" s="613">
        <v>1</v>
      </c>
      <c r="B405" s="221">
        <v>12011</v>
      </c>
      <c r="C405" s="195" t="s">
        <v>225</v>
      </c>
      <c r="D405" s="239" t="s">
        <v>226</v>
      </c>
      <c r="E405" s="239" t="s">
        <v>227</v>
      </c>
      <c r="F405" s="221" t="s">
        <v>28</v>
      </c>
      <c r="G405" s="273">
        <v>6</v>
      </c>
      <c r="H405" s="227">
        <v>189800</v>
      </c>
      <c r="I405" s="481" t="s">
        <v>999</v>
      </c>
      <c r="J405" s="227">
        <v>3000000</v>
      </c>
      <c r="K405" s="280" t="s">
        <v>229</v>
      </c>
      <c r="L405" s="229"/>
      <c r="M405" s="188"/>
    </row>
    <row r="406" spans="1:18" ht="12.75" x14ac:dyDescent="0.2">
      <c r="A406" s="613">
        <v>2</v>
      </c>
      <c r="B406" s="221">
        <v>12011</v>
      </c>
      <c r="C406" s="195" t="s">
        <v>230</v>
      </c>
      <c r="D406" s="239" t="s">
        <v>231</v>
      </c>
      <c r="E406" s="239" t="s">
        <v>227</v>
      </c>
      <c r="F406" s="221" t="s">
        <v>28</v>
      </c>
      <c r="G406" s="273">
        <v>6</v>
      </c>
      <c r="H406" s="227">
        <v>191800</v>
      </c>
      <c r="I406" s="481" t="s">
        <v>999</v>
      </c>
      <c r="J406" s="227">
        <v>3000000</v>
      </c>
      <c r="K406" s="280" t="s">
        <v>229</v>
      </c>
      <c r="L406" s="229"/>
      <c r="M406" s="188"/>
    </row>
    <row r="407" spans="1:18" ht="12.75" x14ac:dyDescent="0.2">
      <c r="A407" s="670"/>
      <c r="B407" s="247"/>
      <c r="C407" s="247"/>
      <c r="D407" s="247"/>
      <c r="E407" s="247"/>
      <c r="F407" s="247"/>
      <c r="G407" s="291"/>
      <c r="H407" s="593"/>
      <c r="I407" s="485"/>
      <c r="J407" s="356"/>
      <c r="K407" s="247"/>
      <c r="L407" s="247"/>
      <c r="M407" s="557"/>
      <c r="N407" s="19"/>
      <c r="O407" s="19"/>
      <c r="P407" s="19"/>
      <c r="Q407" s="19"/>
      <c r="R407" s="19"/>
    </row>
    <row r="408" spans="1:18" ht="12.75" x14ac:dyDescent="0.2">
      <c r="A408" s="670"/>
      <c r="B408" s="563">
        <v>14</v>
      </c>
      <c r="C408" s="564" t="s">
        <v>820</v>
      </c>
      <c r="D408" s="247"/>
      <c r="E408" s="247"/>
      <c r="F408" s="247"/>
      <c r="G408" s="291"/>
      <c r="H408" s="593"/>
      <c r="I408" s="485"/>
      <c r="J408" s="356"/>
      <c r="K408" s="247"/>
      <c r="L408" s="247"/>
      <c r="M408" s="557"/>
      <c r="N408" s="19"/>
      <c r="O408" s="19"/>
      <c r="P408" s="19"/>
      <c r="Q408" s="19"/>
      <c r="R408" s="19"/>
    </row>
    <row r="409" spans="1:18" ht="12.75" x14ac:dyDescent="0.2">
      <c r="A409" s="670"/>
      <c r="B409" s="563"/>
      <c r="C409" s="564"/>
      <c r="D409" s="247"/>
      <c r="E409" s="247"/>
      <c r="F409" s="247"/>
      <c r="G409" s="291"/>
      <c r="H409" s="593"/>
      <c r="I409" s="485"/>
      <c r="J409" s="356"/>
      <c r="K409" s="247"/>
      <c r="L409" s="247"/>
      <c r="M409" s="557"/>
      <c r="N409" s="19"/>
      <c r="O409" s="19"/>
      <c r="P409" s="19"/>
      <c r="Q409" s="19"/>
      <c r="R409" s="19"/>
    </row>
    <row r="410" spans="1:18" ht="12.75" x14ac:dyDescent="0.2">
      <c r="A410" s="674"/>
      <c r="B410" s="563">
        <v>14111</v>
      </c>
      <c r="C410" s="564" t="s">
        <v>1065</v>
      </c>
      <c r="D410" s="247"/>
      <c r="E410" s="247"/>
      <c r="F410" s="247"/>
      <c r="G410" s="608">
        <f>SUM(G411:G421)</f>
        <v>26</v>
      </c>
      <c r="H410" s="644">
        <f>SUM(H411:H421)</f>
        <v>147800</v>
      </c>
      <c r="I410" s="485"/>
      <c r="J410" s="356"/>
      <c r="K410" s="247"/>
      <c r="L410" s="247"/>
      <c r="M410" s="557"/>
      <c r="N410" s="19"/>
      <c r="O410" s="19"/>
      <c r="P410" s="19"/>
      <c r="Q410" s="19"/>
      <c r="R410" s="19"/>
    </row>
    <row r="411" spans="1:18" ht="12.75" x14ac:dyDescent="0.2">
      <c r="A411" s="670">
        <v>1</v>
      </c>
      <c r="B411" s="247">
        <v>14111</v>
      </c>
      <c r="C411" s="491" t="s">
        <v>834</v>
      </c>
      <c r="D411" s="594" t="s">
        <v>824</v>
      </c>
      <c r="E411" s="485" t="s">
        <v>821</v>
      </c>
      <c r="F411" s="247" t="s">
        <v>28</v>
      </c>
      <c r="G411" s="291">
        <v>5</v>
      </c>
      <c r="H411" s="593">
        <v>20000</v>
      </c>
      <c r="I411" s="485" t="s">
        <v>822</v>
      </c>
      <c r="J411" s="356">
        <f>75*12</f>
        <v>900</v>
      </c>
      <c r="K411" s="247" t="s">
        <v>823</v>
      </c>
      <c r="L411" s="247"/>
      <c r="M411" s="557"/>
      <c r="N411" s="19"/>
      <c r="O411" s="19"/>
      <c r="P411" s="19"/>
      <c r="Q411" s="19"/>
      <c r="R411" s="19"/>
    </row>
    <row r="412" spans="1:18" s="196" customFormat="1" ht="12.75" x14ac:dyDescent="0.2">
      <c r="A412" s="670">
        <v>2</v>
      </c>
      <c r="B412" s="247">
        <v>14111</v>
      </c>
      <c r="C412" s="491" t="s">
        <v>833</v>
      </c>
      <c r="D412" s="594" t="s">
        <v>825</v>
      </c>
      <c r="E412" s="485" t="s">
        <v>830</v>
      </c>
      <c r="F412" s="247" t="s">
        <v>28</v>
      </c>
      <c r="G412" s="291">
        <v>3</v>
      </c>
      <c r="H412" s="593">
        <v>15000</v>
      </c>
      <c r="I412" s="485" t="s">
        <v>822</v>
      </c>
      <c r="J412" s="356">
        <f>3*25*12</f>
        <v>900</v>
      </c>
      <c r="K412" s="247" t="s">
        <v>823</v>
      </c>
      <c r="L412" s="247"/>
      <c r="M412" s="334"/>
    </row>
    <row r="413" spans="1:18" ht="12.75" x14ac:dyDescent="0.2">
      <c r="A413" s="670">
        <v>3</v>
      </c>
      <c r="B413" s="247">
        <v>14111</v>
      </c>
      <c r="C413" s="335" t="s">
        <v>69</v>
      </c>
      <c r="D413" s="485" t="s">
        <v>832</v>
      </c>
      <c r="E413" s="485" t="s">
        <v>830</v>
      </c>
      <c r="F413" s="247" t="s">
        <v>28</v>
      </c>
      <c r="G413" s="291">
        <v>1</v>
      </c>
      <c r="H413" s="593">
        <v>7500</v>
      </c>
      <c r="I413" s="485" t="s">
        <v>822</v>
      </c>
      <c r="J413" s="356">
        <v>50</v>
      </c>
      <c r="K413" s="247" t="s">
        <v>823</v>
      </c>
      <c r="L413" s="247"/>
      <c r="M413" s="557"/>
      <c r="N413" s="19" t="s">
        <v>831</v>
      </c>
      <c r="O413" s="19"/>
      <c r="P413" s="19"/>
      <c r="Q413" s="19"/>
      <c r="R413" s="19"/>
    </row>
    <row r="414" spans="1:18" ht="12.75" x14ac:dyDescent="0.2">
      <c r="A414" s="670">
        <v>4</v>
      </c>
      <c r="B414" s="247">
        <v>14111</v>
      </c>
      <c r="C414" s="335" t="s">
        <v>69</v>
      </c>
      <c r="D414" s="485" t="s">
        <v>839</v>
      </c>
      <c r="E414" s="485" t="s">
        <v>835</v>
      </c>
      <c r="F414" s="247" t="s">
        <v>28</v>
      </c>
      <c r="G414" s="291">
        <v>2</v>
      </c>
      <c r="H414" s="593">
        <v>10000</v>
      </c>
      <c r="I414" s="485" t="s">
        <v>822</v>
      </c>
      <c r="J414" s="356">
        <v>150</v>
      </c>
      <c r="K414" s="247" t="s">
        <v>823</v>
      </c>
      <c r="L414" s="247"/>
      <c r="M414" s="557"/>
      <c r="N414" s="19"/>
      <c r="O414" s="19"/>
      <c r="P414" s="19"/>
      <c r="Q414" s="19"/>
      <c r="R414" s="19"/>
    </row>
    <row r="415" spans="1:18" ht="12.75" x14ac:dyDescent="0.2">
      <c r="A415" s="670">
        <v>5</v>
      </c>
      <c r="B415" s="247">
        <v>14111</v>
      </c>
      <c r="C415" s="335" t="s">
        <v>69</v>
      </c>
      <c r="D415" s="485" t="s">
        <v>840</v>
      </c>
      <c r="E415" s="485" t="s">
        <v>887</v>
      </c>
      <c r="F415" s="247" t="s">
        <v>28</v>
      </c>
      <c r="G415" s="291">
        <v>2</v>
      </c>
      <c r="H415" s="593">
        <v>10000</v>
      </c>
      <c r="I415" s="485" t="s">
        <v>822</v>
      </c>
      <c r="J415" s="356">
        <v>130</v>
      </c>
      <c r="K415" s="247" t="s">
        <v>823</v>
      </c>
      <c r="L415" s="247"/>
      <c r="M415" s="557"/>
      <c r="N415" s="19"/>
      <c r="O415" s="19"/>
      <c r="P415" s="19"/>
      <c r="Q415" s="19"/>
      <c r="R415" s="19"/>
    </row>
    <row r="416" spans="1:18" ht="12.75" x14ac:dyDescent="0.2">
      <c r="A416" s="670">
        <v>6</v>
      </c>
      <c r="B416" s="247">
        <v>14111</v>
      </c>
      <c r="C416" s="335" t="s">
        <v>69</v>
      </c>
      <c r="D416" s="485" t="s">
        <v>841</v>
      </c>
      <c r="E416" s="485" t="s">
        <v>887</v>
      </c>
      <c r="F416" s="247" t="s">
        <v>28</v>
      </c>
      <c r="G416" s="291">
        <v>2</v>
      </c>
      <c r="H416" s="593">
        <v>10000</v>
      </c>
      <c r="I416" s="485" t="s">
        <v>822</v>
      </c>
      <c r="J416" s="356">
        <v>140</v>
      </c>
      <c r="K416" s="247" t="s">
        <v>823</v>
      </c>
      <c r="L416" s="247"/>
      <c r="M416" s="557"/>
      <c r="N416" s="19"/>
      <c r="O416" s="19"/>
      <c r="P416" s="19"/>
      <c r="Q416" s="19"/>
      <c r="R416" s="19"/>
    </row>
    <row r="417" spans="1:18" ht="12.75" x14ac:dyDescent="0.2">
      <c r="A417" s="670">
        <v>7</v>
      </c>
      <c r="B417" s="247">
        <v>14111</v>
      </c>
      <c r="C417" s="335" t="s">
        <v>69</v>
      </c>
      <c r="D417" s="485" t="s">
        <v>842</v>
      </c>
      <c r="E417" s="485" t="s">
        <v>835</v>
      </c>
      <c r="F417" s="247" t="s">
        <v>28</v>
      </c>
      <c r="G417" s="291">
        <v>2</v>
      </c>
      <c r="H417" s="593">
        <v>10000</v>
      </c>
      <c r="I417" s="485" t="s">
        <v>822</v>
      </c>
      <c r="J417" s="356">
        <v>150</v>
      </c>
      <c r="K417" s="247" t="s">
        <v>823</v>
      </c>
      <c r="L417" s="247"/>
      <c r="M417" s="557"/>
      <c r="N417" s="19"/>
      <c r="O417" s="19"/>
      <c r="P417" s="19"/>
      <c r="Q417" s="19"/>
      <c r="R417" s="19"/>
    </row>
    <row r="418" spans="1:18" ht="12.75" x14ac:dyDescent="0.2">
      <c r="A418" s="670">
        <v>8</v>
      </c>
      <c r="B418" s="247">
        <v>14112</v>
      </c>
      <c r="C418" s="335" t="s">
        <v>69</v>
      </c>
      <c r="D418" s="594" t="s">
        <v>843</v>
      </c>
      <c r="E418" s="485" t="s">
        <v>836</v>
      </c>
      <c r="F418" s="247" t="s">
        <v>28</v>
      </c>
      <c r="G418" s="291">
        <v>2</v>
      </c>
      <c r="H418" s="593">
        <v>11000</v>
      </c>
      <c r="I418" s="485" t="s">
        <v>822</v>
      </c>
      <c r="J418" s="356">
        <v>100</v>
      </c>
      <c r="K418" s="247" t="s">
        <v>823</v>
      </c>
      <c r="L418" s="247"/>
      <c r="M418" s="557"/>
      <c r="N418" s="19"/>
      <c r="O418" s="19"/>
      <c r="P418" s="19"/>
      <c r="Q418" s="19"/>
      <c r="R418" s="19"/>
    </row>
    <row r="419" spans="1:18" ht="12.75" x14ac:dyDescent="0.2">
      <c r="A419" s="670">
        <v>9</v>
      </c>
      <c r="B419" s="247">
        <v>14113</v>
      </c>
      <c r="C419" s="335" t="s">
        <v>69</v>
      </c>
      <c r="D419" s="594" t="s">
        <v>844</v>
      </c>
      <c r="E419" s="485" t="s">
        <v>837</v>
      </c>
      <c r="F419" s="247" t="s">
        <v>28</v>
      </c>
      <c r="G419" s="291">
        <v>2</v>
      </c>
      <c r="H419" s="593">
        <v>11500</v>
      </c>
      <c r="I419" s="485" t="s">
        <v>822</v>
      </c>
      <c r="J419" s="356">
        <v>110</v>
      </c>
      <c r="K419" s="247" t="s">
        <v>823</v>
      </c>
      <c r="L419" s="247"/>
      <c r="M419" s="557"/>
      <c r="N419" s="19"/>
      <c r="O419" s="19"/>
      <c r="P419" s="19"/>
      <c r="Q419" s="19"/>
      <c r="R419" s="19"/>
    </row>
    <row r="420" spans="1:18" ht="12.75" x14ac:dyDescent="0.2">
      <c r="A420" s="670">
        <v>10</v>
      </c>
      <c r="B420" s="247">
        <v>14114</v>
      </c>
      <c r="C420" s="335" t="s">
        <v>69</v>
      </c>
      <c r="D420" s="594" t="s">
        <v>721</v>
      </c>
      <c r="E420" s="485" t="s">
        <v>838</v>
      </c>
      <c r="F420" s="247" t="s">
        <v>28</v>
      </c>
      <c r="G420" s="291">
        <v>2</v>
      </c>
      <c r="H420" s="593">
        <v>10000</v>
      </c>
      <c r="I420" s="485" t="s">
        <v>822</v>
      </c>
      <c r="J420" s="356">
        <v>130</v>
      </c>
      <c r="K420" s="247" t="s">
        <v>823</v>
      </c>
      <c r="L420" s="247"/>
      <c r="M420" s="557"/>
      <c r="N420" s="19"/>
      <c r="O420" s="19"/>
      <c r="P420" s="19"/>
      <c r="Q420" s="19"/>
      <c r="R420" s="19"/>
    </row>
    <row r="421" spans="1:18" s="196" customFormat="1" ht="12.75" x14ac:dyDescent="0.2">
      <c r="A421" s="670">
        <v>11</v>
      </c>
      <c r="B421" s="247">
        <v>14114</v>
      </c>
      <c r="C421" s="335" t="s">
        <v>69</v>
      </c>
      <c r="D421" s="516" t="s">
        <v>895</v>
      </c>
      <c r="E421" s="516" t="s">
        <v>896</v>
      </c>
      <c r="F421" s="247" t="s">
        <v>28</v>
      </c>
      <c r="G421" s="467">
        <v>3</v>
      </c>
      <c r="H421" s="639">
        <v>32800</v>
      </c>
      <c r="I421" s="485" t="s">
        <v>822</v>
      </c>
      <c r="J421" s="230">
        <v>400</v>
      </c>
      <c r="K421" s="247" t="s">
        <v>823</v>
      </c>
      <c r="L421" s="247"/>
      <c r="M421" s="334"/>
    </row>
    <row r="422" spans="1:18" ht="12.75" x14ac:dyDescent="0.2">
      <c r="A422" s="670"/>
      <c r="B422" s="247"/>
      <c r="C422" s="625"/>
      <c r="D422" s="625"/>
      <c r="E422" s="626"/>
      <c r="F422" s="626"/>
      <c r="G422" s="629"/>
      <c r="H422" s="627"/>
      <c r="I422" s="626"/>
      <c r="J422" s="659"/>
      <c r="K422" s="247"/>
      <c r="L422" s="247"/>
      <c r="M422" s="557"/>
      <c r="N422" s="19"/>
      <c r="O422" s="19"/>
      <c r="P422" s="19"/>
      <c r="Q422" s="19"/>
      <c r="R422" s="19"/>
    </row>
    <row r="423" spans="1:18" ht="12.75" x14ac:dyDescent="0.2">
      <c r="A423" s="610"/>
      <c r="B423" s="530">
        <v>15</v>
      </c>
      <c r="C423" s="533" t="s">
        <v>443</v>
      </c>
      <c r="D423" s="531"/>
      <c r="E423" s="531"/>
      <c r="F423" s="530"/>
      <c r="G423" s="559">
        <f>+G425</f>
        <v>10</v>
      </c>
      <c r="H423" s="549">
        <f>+H425</f>
        <v>48950</v>
      </c>
      <c r="I423" s="526"/>
      <c r="J423" s="549">
        <f>+J425</f>
        <v>12240</v>
      </c>
      <c r="K423" s="592" t="str">
        <f>+K425</f>
        <v>PASANG</v>
      </c>
      <c r="L423" s="545"/>
      <c r="M423" s="151"/>
      <c r="N423" s="19"/>
      <c r="O423" s="19"/>
      <c r="P423" s="19"/>
      <c r="Q423" s="19"/>
      <c r="R423" s="19"/>
    </row>
    <row r="424" spans="1:18" ht="12.75" x14ac:dyDescent="0.2">
      <c r="A424" s="613"/>
      <c r="B424" s="221"/>
      <c r="C424" s="221"/>
      <c r="D424" s="221"/>
      <c r="E424" s="221"/>
      <c r="F424" s="221"/>
      <c r="G424" s="255"/>
      <c r="H424" s="230"/>
      <c r="I424" s="224"/>
      <c r="J424" s="220"/>
      <c r="K424" s="221"/>
      <c r="L424" s="221"/>
      <c r="M424" s="544"/>
      <c r="N424" s="19"/>
      <c r="O424" s="19"/>
      <c r="P424" s="19"/>
      <c r="Q424" s="19"/>
      <c r="R424" s="19"/>
    </row>
    <row r="425" spans="1:18" ht="12.75" x14ac:dyDescent="0.2">
      <c r="A425" s="610"/>
      <c r="B425" s="530">
        <v>15201</v>
      </c>
      <c r="C425" s="533" t="s">
        <v>1066</v>
      </c>
      <c r="D425" s="531"/>
      <c r="E425" s="531"/>
      <c r="F425" s="530"/>
      <c r="G425" s="684">
        <f>SUM(G426)</f>
        <v>10</v>
      </c>
      <c r="H425" s="558">
        <f>SUM(H426)</f>
        <v>48950</v>
      </c>
      <c r="I425" s="522"/>
      <c r="J425" s="558">
        <v>12240</v>
      </c>
      <c r="K425" s="559" t="s">
        <v>172</v>
      </c>
      <c r="L425" s="545"/>
      <c r="M425" s="151"/>
      <c r="N425" s="19"/>
      <c r="O425" s="19"/>
      <c r="P425" s="19"/>
      <c r="Q425" s="19"/>
      <c r="R425" s="19"/>
    </row>
    <row r="426" spans="1:18" ht="12.75" x14ac:dyDescent="0.2">
      <c r="A426" s="613">
        <v>1</v>
      </c>
      <c r="B426" s="221">
        <v>15201</v>
      </c>
      <c r="C426" s="236" t="s">
        <v>211</v>
      </c>
      <c r="D426" s="236" t="s">
        <v>212</v>
      </c>
      <c r="E426" s="239" t="s">
        <v>961</v>
      </c>
      <c r="F426" s="221" t="s">
        <v>28</v>
      </c>
      <c r="G426" s="273">
        <v>10</v>
      </c>
      <c r="H426" s="227">
        <v>48950</v>
      </c>
      <c r="I426" s="481" t="s">
        <v>960</v>
      </c>
      <c r="J426" s="227">
        <v>12240</v>
      </c>
      <c r="K426" s="240" t="s">
        <v>172</v>
      </c>
      <c r="L426" s="240" t="s">
        <v>31</v>
      </c>
      <c r="M426" s="195"/>
      <c r="N426" s="19"/>
      <c r="O426" s="19"/>
      <c r="P426" s="19"/>
      <c r="Q426" s="19"/>
      <c r="R426" s="19"/>
    </row>
    <row r="427" spans="1:18" ht="12.75" x14ac:dyDescent="0.2">
      <c r="A427" s="613"/>
      <c r="B427" s="221"/>
      <c r="C427" s="221"/>
      <c r="D427" s="221"/>
      <c r="E427" s="221"/>
      <c r="F427" s="221"/>
      <c r="G427" s="255"/>
      <c r="H427" s="230"/>
      <c r="I427" s="224"/>
      <c r="J427" s="220"/>
      <c r="K427" s="221"/>
      <c r="L427" s="221"/>
      <c r="M427" s="544"/>
      <c r="N427" s="19"/>
      <c r="O427" s="19"/>
      <c r="P427" s="19"/>
      <c r="Q427" s="19"/>
      <c r="R427" s="19"/>
    </row>
    <row r="428" spans="1:18" ht="12.75" x14ac:dyDescent="0.2">
      <c r="A428" s="610"/>
      <c r="B428" s="555">
        <v>16</v>
      </c>
      <c r="C428" s="2128" t="s">
        <v>415</v>
      </c>
      <c r="D428" s="2128"/>
      <c r="E428" s="2128"/>
      <c r="F428" s="530"/>
      <c r="G428" s="586"/>
      <c r="H428" s="540"/>
      <c r="I428" s="521"/>
      <c r="J428" s="540"/>
      <c r="K428" s="530"/>
      <c r="L428" s="530"/>
      <c r="M428" s="189"/>
      <c r="N428" s="19"/>
      <c r="O428" s="19"/>
      <c r="P428" s="19"/>
      <c r="Q428" s="19"/>
      <c r="R428" s="19"/>
    </row>
    <row r="429" spans="1:18" ht="13.5" customHeight="1" x14ac:dyDescent="0.2">
      <c r="A429" s="613"/>
      <c r="B429" s="221"/>
      <c r="C429" s="2128"/>
      <c r="D429" s="2128"/>
      <c r="E429" s="2128"/>
      <c r="F429" s="221"/>
      <c r="G429" s="255"/>
      <c r="H429" s="230"/>
      <c r="I429" s="224"/>
      <c r="J429" s="540"/>
      <c r="K429" s="530"/>
      <c r="L429" s="221"/>
      <c r="M429" s="544"/>
      <c r="N429" s="19"/>
      <c r="O429" s="19"/>
      <c r="P429" s="19"/>
      <c r="Q429" s="19"/>
      <c r="R429" s="19"/>
    </row>
    <row r="430" spans="1:18" ht="13.5" customHeight="1" x14ac:dyDescent="0.2">
      <c r="A430" s="613"/>
      <c r="B430" s="221"/>
      <c r="C430" s="623"/>
      <c r="D430" s="623"/>
      <c r="E430" s="623"/>
      <c r="F430" s="221"/>
      <c r="G430" s="255"/>
      <c r="H430" s="230"/>
      <c r="I430" s="224"/>
      <c r="J430" s="540"/>
      <c r="K430" s="530"/>
      <c r="L430" s="221"/>
      <c r="M430" s="544"/>
      <c r="N430" s="19"/>
      <c r="O430" s="19"/>
      <c r="P430" s="19"/>
      <c r="Q430" s="19"/>
      <c r="R430" s="19"/>
    </row>
    <row r="431" spans="1:18" ht="13.5" customHeight="1" x14ac:dyDescent="0.2">
      <c r="A431" s="613"/>
      <c r="B431" s="530">
        <v>16101</v>
      </c>
      <c r="C431" s="556" t="s">
        <v>1067</v>
      </c>
      <c r="D431" s="623"/>
      <c r="E431" s="623"/>
      <c r="F431" s="221"/>
      <c r="G431" s="555">
        <f>SUM(G432:G481)</f>
        <v>153</v>
      </c>
      <c r="H431" s="586">
        <f>SUM(H432:H481)</f>
        <v>572000</v>
      </c>
      <c r="I431" s="224"/>
      <c r="J431" s="540">
        <f>SUM(J432:J481)</f>
        <v>16355</v>
      </c>
      <c r="K431" s="221" t="s">
        <v>899</v>
      </c>
      <c r="L431" s="221"/>
      <c r="M431" s="544"/>
      <c r="N431" s="19"/>
      <c r="O431" s="19"/>
      <c r="P431" s="19"/>
      <c r="Q431" s="19"/>
      <c r="R431" s="19"/>
    </row>
    <row r="432" spans="1:18" ht="13.5" customHeight="1" x14ac:dyDescent="0.2">
      <c r="A432" s="609">
        <v>1</v>
      </c>
      <c r="B432" s="221">
        <v>16101</v>
      </c>
      <c r="C432" s="648" t="s">
        <v>891</v>
      </c>
      <c r="D432" s="620" t="s">
        <v>892</v>
      </c>
      <c r="E432" s="614" t="s">
        <v>893</v>
      </c>
      <c r="F432" s="618" t="s">
        <v>543</v>
      </c>
      <c r="G432" s="618"/>
      <c r="H432" s="225" t="s">
        <v>69</v>
      </c>
      <c r="I432" s="630" t="s">
        <v>1000</v>
      </c>
      <c r="J432" s="225" t="s">
        <v>69</v>
      </c>
      <c r="K432" s="221" t="s">
        <v>899</v>
      </c>
      <c r="L432" s="221"/>
      <c r="M432" s="544"/>
      <c r="N432" s="19"/>
      <c r="O432" s="19"/>
      <c r="P432" s="19"/>
      <c r="Q432" s="19"/>
      <c r="R432" s="19"/>
    </row>
    <row r="433" spans="1:18" ht="13.5" customHeight="1" x14ac:dyDescent="0.2">
      <c r="A433" s="613"/>
      <c r="B433" s="221"/>
      <c r="C433" s="258"/>
      <c r="D433" s="620"/>
      <c r="E433" s="614" t="s">
        <v>894</v>
      </c>
      <c r="F433" s="221"/>
      <c r="G433" s="618"/>
      <c r="H433" s="225"/>
      <c r="I433" s="630" t="s">
        <v>1001</v>
      </c>
      <c r="J433" s="220"/>
      <c r="K433" s="221"/>
      <c r="L433" s="221"/>
      <c r="M433" s="544"/>
      <c r="N433" s="19"/>
      <c r="O433" s="19"/>
      <c r="P433" s="19"/>
      <c r="Q433" s="19"/>
      <c r="R433" s="19"/>
    </row>
    <row r="434" spans="1:18" ht="13.5" customHeight="1" x14ac:dyDescent="0.2">
      <c r="A434" s="613">
        <v>2</v>
      </c>
      <c r="B434" s="221">
        <v>16101</v>
      </c>
      <c r="C434" s="649" t="s">
        <v>69</v>
      </c>
      <c r="D434" s="628" t="s">
        <v>897</v>
      </c>
      <c r="E434" s="628" t="s">
        <v>647</v>
      </c>
      <c r="F434" s="221" t="s">
        <v>28</v>
      </c>
      <c r="G434" s="255">
        <v>7</v>
      </c>
      <c r="H434" s="225">
        <v>20000</v>
      </c>
      <c r="I434" s="647" t="s">
        <v>1002</v>
      </c>
      <c r="J434" s="220">
        <v>2500</v>
      </c>
      <c r="K434" s="221" t="s">
        <v>899</v>
      </c>
      <c r="L434" s="221"/>
      <c r="M434" s="544"/>
      <c r="N434" s="19"/>
      <c r="O434" s="19"/>
      <c r="P434" s="19"/>
      <c r="Q434" s="19"/>
      <c r="R434" s="19"/>
    </row>
    <row r="435" spans="1:18" ht="13.5" customHeight="1" x14ac:dyDescent="0.2">
      <c r="A435" s="613"/>
      <c r="B435" s="221"/>
      <c r="C435" s="649"/>
      <c r="D435" s="628"/>
      <c r="E435" s="628"/>
      <c r="F435" s="221"/>
      <c r="G435" s="255"/>
      <c r="H435" s="230"/>
      <c r="I435" s="647" t="s">
        <v>1001</v>
      </c>
      <c r="J435" s="220"/>
      <c r="K435" s="221"/>
      <c r="L435" s="221"/>
      <c r="M435" s="544"/>
      <c r="N435" s="19"/>
      <c r="O435" s="19"/>
      <c r="P435" s="19"/>
      <c r="Q435" s="19"/>
      <c r="R435" s="19"/>
    </row>
    <row r="436" spans="1:18" s="196" customFormat="1" ht="13.5" customHeight="1" x14ac:dyDescent="0.2">
      <c r="A436" s="613">
        <v>3</v>
      </c>
      <c r="B436" s="221">
        <v>16101</v>
      </c>
      <c r="C436" s="649" t="s">
        <v>69</v>
      </c>
      <c r="D436" s="628" t="s">
        <v>900</v>
      </c>
      <c r="E436" s="628" t="s">
        <v>647</v>
      </c>
      <c r="F436" s="221" t="s">
        <v>28</v>
      </c>
      <c r="G436" s="631">
        <v>8</v>
      </c>
      <c r="H436" s="230">
        <v>50000</v>
      </c>
      <c r="I436" s="647" t="s">
        <v>1002</v>
      </c>
      <c r="J436" s="220">
        <v>3000</v>
      </c>
      <c r="K436" s="221" t="s">
        <v>899</v>
      </c>
      <c r="L436" s="221"/>
      <c r="M436" s="224"/>
    </row>
    <row r="437" spans="1:18" s="196" customFormat="1" ht="13.5" customHeight="1" x14ac:dyDescent="0.2">
      <c r="A437" s="613"/>
      <c r="B437" s="221"/>
      <c r="C437" s="628"/>
      <c r="D437" s="628"/>
      <c r="E437" s="628"/>
      <c r="F437" s="221"/>
      <c r="G437" s="631"/>
      <c r="H437" s="230"/>
      <c r="I437" s="647" t="s">
        <v>1001</v>
      </c>
      <c r="J437" s="220"/>
      <c r="K437" s="221"/>
      <c r="L437" s="221"/>
      <c r="M437" s="224"/>
    </row>
    <row r="438" spans="1:18" s="196" customFormat="1" ht="13.5" customHeight="1" x14ac:dyDescent="0.2">
      <c r="A438" s="613">
        <v>4</v>
      </c>
      <c r="B438" s="221">
        <v>16101</v>
      </c>
      <c r="C438" s="649" t="s">
        <v>69</v>
      </c>
      <c r="D438" s="628" t="s">
        <v>901</v>
      </c>
      <c r="E438" s="628" t="s">
        <v>906</v>
      </c>
      <c r="F438" s="221" t="s">
        <v>28</v>
      </c>
      <c r="G438" s="631">
        <v>10</v>
      </c>
      <c r="H438" s="230">
        <v>50000</v>
      </c>
      <c r="I438" s="647" t="s">
        <v>1002</v>
      </c>
      <c r="J438" s="220">
        <v>2500</v>
      </c>
      <c r="K438" s="221" t="s">
        <v>899</v>
      </c>
      <c r="L438" s="221"/>
      <c r="M438" s="224"/>
    </row>
    <row r="439" spans="1:18" s="196" customFormat="1" ht="13.5" customHeight="1" x14ac:dyDescent="0.2">
      <c r="A439" s="613"/>
      <c r="B439" s="221"/>
      <c r="C439" s="628"/>
      <c r="D439" s="628"/>
      <c r="E439" s="628"/>
      <c r="F439" s="221"/>
      <c r="G439" s="631"/>
      <c r="H439" s="230"/>
      <c r="I439" s="647" t="s">
        <v>1001</v>
      </c>
      <c r="J439" s="220"/>
      <c r="K439" s="221"/>
      <c r="L439" s="221"/>
      <c r="M439" s="224"/>
    </row>
    <row r="440" spans="1:18" s="196" customFormat="1" ht="13.5" customHeight="1" x14ac:dyDescent="0.2">
      <c r="A440" s="613">
        <v>5</v>
      </c>
      <c r="B440" s="221">
        <v>16101</v>
      </c>
      <c r="C440" s="649" t="s">
        <v>69</v>
      </c>
      <c r="D440" s="628" t="s">
        <v>903</v>
      </c>
      <c r="E440" s="628" t="s">
        <v>647</v>
      </c>
      <c r="F440" s="221" t="s">
        <v>28</v>
      </c>
      <c r="G440" s="631">
        <v>6</v>
      </c>
      <c r="H440" s="230">
        <v>35000</v>
      </c>
      <c r="I440" s="647" t="s">
        <v>1002</v>
      </c>
      <c r="J440" s="220">
        <v>2000</v>
      </c>
      <c r="K440" s="221" t="s">
        <v>899</v>
      </c>
      <c r="L440" s="221"/>
      <c r="M440" s="224"/>
    </row>
    <row r="441" spans="1:18" s="196" customFormat="1" ht="13.5" customHeight="1" x14ac:dyDescent="0.2">
      <c r="A441" s="613"/>
      <c r="B441" s="221"/>
      <c r="C441" s="628"/>
      <c r="D441" s="628"/>
      <c r="E441" s="628"/>
      <c r="F441" s="221"/>
      <c r="G441" s="631"/>
      <c r="H441" s="230"/>
      <c r="I441" s="647" t="s">
        <v>1001</v>
      </c>
      <c r="J441" s="220"/>
      <c r="K441" s="221"/>
      <c r="L441" s="221"/>
      <c r="M441" s="224"/>
    </row>
    <row r="442" spans="1:18" s="196" customFormat="1" ht="13.5" customHeight="1" x14ac:dyDescent="0.2">
      <c r="A442" s="613">
        <v>6</v>
      </c>
      <c r="B442" s="221">
        <v>16101</v>
      </c>
      <c r="C442" s="649" t="s">
        <v>69</v>
      </c>
      <c r="D442" s="628" t="s">
        <v>904</v>
      </c>
      <c r="E442" s="628" t="s">
        <v>646</v>
      </c>
      <c r="F442" s="221" t="s">
        <v>28</v>
      </c>
      <c r="G442" s="631">
        <v>8</v>
      </c>
      <c r="H442" s="230">
        <v>30000</v>
      </c>
      <c r="I442" s="647" t="s">
        <v>1002</v>
      </c>
      <c r="J442" s="220">
        <v>2500</v>
      </c>
      <c r="K442" s="221" t="s">
        <v>899</v>
      </c>
      <c r="L442" s="221"/>
      <c r="M442" s="231"/>
    </row>
    <row r="443" spans="1:18" ht="13.5" customHeight="1" x14ac:dyDescent="0.2">
      <c r="A443" s="613"/>
      <c r="B443" s="221"/>
      <c r="C443" s="628"/>
      <c r="D443" s="628"/>
      <c r="E443" s="628" t="s">
        <v>894</v>
      </c>
      <c r="F443" s="221"/>
      <c r="G443" s="255"/>
      <c r="H443" s="230"/>
      <c r="I443" s="647" t="s">
        <v>1001</v>
      </c>
      <c r="J443" s="220"/>
      <c r="K443" s="221"/>
      <c r="L443" s="221"/>
      <c r="M443" s="544"/>
      <c r="N443" s="19"/>
      <c r="O443" s="19"/>
      <c r="P443" s="19"/>
      <c r="Q443" s="19"/>
      <c r="R443" s="19"/>
    </row>
    <row r="444" spans="1:18" ht="13.5" customHeight="1" x14ac:dyDescent="0.2">
      <c r="A444" s="613">
        <v>7</v>
      </c>
      <c r="B444" s="221">
        <v>16101</v>
      </c>
      <c r="C444" s="649" t="s">
        <v>69</v>
      </c>
      <c r="D444" s="628" t="s">
        <v>907</v>
      </c>
      <c r="E444" s="628" t="s">
        <v>912</v>
      </c>
      <c r="F444" s="221" t="s">
        <v>28</v>
      </c>
      <c r="G444" s="255">
        <v>6</v>
      </c>
      <c r="H444" s="230">
        <v>20000</v>
      </c>
      <c r="I444" s="647" t="s">
        <v>1002</v>
      </c>
      <c r="J444" s="220">
        <v>200</v>
      </c>
      <c r="K444" s="221" t="s">
        <v>899</v>
      </c>
      <c r="L444" s="221"/>
      <c r="M444" s="544"/>
      <c r="N444" s="19"/>
      <c r="O444" s="19"/>
      <c r="P444" s="19"/>
      <c r="Q444" s="19"/>
      <c r="R444" s="19"/>
    </row>
    <row r="445" spans="1:18" ht="13.5" customHeight="1" x14ac:dyDescent="0.2">
      <c r="A445" s="613"/>
      <c r="B445" s="221"/>
      <c r="C445" s="628"/>
      <c r="D445" s="628"/>
      <c r="E445" s="628" t="s">
        <v>894</v>
      </c>
      <c r="F445" s="221"/>
      <c r="G445" s="255"/>
      <c r="H445" s="230"/>
      <c r="I445" s="647" t="s">
        <v>1001</v>
      </c>
      <c r="J445" s="220"/>
      <c r="K445" s="221"/>
      <c r="L445" s="221"/>
      <c r="M445" s="544"/>
      <c r="N445" s="19"/>
      <c r="O445" s="19"/>
      <c r="P445" s="19"/>
      <c r="Q445" s="19"/>
      <c r="R445" s="19"/>
    </row>
    <row r="446" spans="1:18" ht="13.5" customHeight="1" x14ac:dyDescent="0.2">
      <c r="A446" s="613">
        <v>8</v>
      </c>
      <c r="B446" s="221">
        <v>16101</v>
      </c>
      <c r="C446" s="649" t="s">
        <v>69</v>
      </c>
      <c r="D446" s="628" t="s">
        <v>908</v>
      </c>
      <c r="E446" s="628" t="s">
        <v>913</v>
      </c>
      <c r="F446" s="221" t="s">
        <v>28</v>
      </c>
      <c r="G446" s="255">
        <v>6</v>
      </c>
      <c r="H446" s="230">
        <v>20000</v>
      </c>
      <c r="I446" s="647" t="s">
        <v>1002</v>
      </c>
      <c r="J446" s="220">
        <v>200</v>
      </c>
      <c r="K446" s="221" t="s">
        <v>899</v>
      </c>
      <c r="L446" s="221"/>
      <c r="M446" s="544"/>
      <c r="N446" s="19"/>
      <c r="O446" s="19"/>
      <c r="P446" s="19"/>
      <c r="Q446" s="19"/>
      <c r="R446" s="19"/>
    </row>
    <row r="447" spans="1:18" ht="13.5" customHeight="1" x14ac:dyDescent="0.2">
      <c r="A447" s="613"/>
      <c r="B447" s="221"/>
      <c r="C447" s="628"/>
      <c r="D447" s="628"/>
      <c r="E447" s="628" t="s">
        <v>894</v>
      </c>
      <c r="F447" s="221"/>
      <c r="G447" s="255"/>
      <c r="H447" s="230"/>
      <c r="I447" s="647" t="s">
        <v>1001</v>
      </c>
      <c r="J447" s="220"/>
      <c r="K447" s="221"/>
      <c r="L447" s="221"/>
      <c r="M447" s="544"/>
      <c r="N447" s="19"/>
      <c r="O447" s="19"/>
      <c r="P447" s="19"/>
      <c r="Q447" s="19"/>
      <c r="R447" s="19"/>
    </row>
    <row r="448" spans="1:18" ht="13.5" customHeight="1" x14ac:dyDescent="0.2">
      <c r="A448" s="613">
        <v>9</v>
      </c>
      <c r="B448" s="221">
        <v>16101</v>
      </c>
      <c r="C448" s="649" t="s">
        <v>69</v>
      </c>
      <c r="D448" s="628" t="s">
        <v>909</v>
      </c>
      <c r="E448" s="628" t="s">
        <v>913</v>
      </c>
      <c r="F448" s="221" t="s">
        <v>28</v>
      </c>
      <c r="G448" s="255">
        <v>6</v>
      </c>
      <c r="H448" s="230">
        <v>20000</v>
      </c>
      <c r="I448" s="647" t="s">
        <v>1002</v>
      </c>
      <c r="J448" s="220">
        <v>200</v>
      </c>
      <c r="K448" s="221" t="s">
        <v>899</v>
      </c>
      <c r="L448" s="221"/>
      <c r="M448" s="544"/>
      <c r="N448" s="19"/>
      <c r="O448" s="19"/>
      <c r="P448" s="19"/>
      <c r="Q448" s="19"/>
      <c r="R448" s="19"/>
    </row>
    <row r="449" spans="1:18" ht="13.5" customHeight="1" x14ac:dyDescent="0.2">
      <c r="A449" s="613"/>
      <c r="B449" s="221"/>
      <c r="C449" s="628"/>
      <c r="D449" s="628"/>
      <c r="E449" s="628" t="s">
        <v>894</v>
      </c>
      <c r="F449" s="221"/>
      <c r="G449" s="255"/>
      <c r="H449" s="230"/>
      <c r="I449" s="647" t="s">
        <v>1001</v>
      </c>
      <c r="J449" s="220"/>
      <c r="K449" s="221"/>
      <c r="L449" s="221"/>
      <c r="M449" s="544"/>
      <c r="N449" s="19"/>
      <c r="O449" s="19"/>
      <c r="P449" s="19"/>
      <c r="Q449" s="19"/>
      <c r="R449" s="19"/>
    </row>
    <row r="450" spans="1:18" ht="13.5" customHeight="1" x14ac:dyDescent="0.2">
      <c r="A450" s="613">
        <v>10</v>
      </c>
      <c r="B450" s="221">
        <v>16101</v>
      </c>
      <c r="C450" s="649" t="s">
        <v>69</v>
      </c>
      <c r="D450" s="628" t="s">
        <v>910</v>
      </c>
      <c r="E450" s="628" t="s">
        <v>914</v>
      </c>
      <c r="F450" s="221" t="s">
        <v>28</v>
      </c>
      <c r="G450" s="255">
        <v>6</v>
      </c>
      <c r="H450" s="230">
        <v>20000</v>
      </c>
      <c r="I450" s="647" t="s">
        <v>1002</v>
      </c>
      <c r="J450" s="220">
        <v>200</v>
      </c>
      <c r="K450" s="221" t="s">
        <v>899</v>
      </c>
      <c r="L450" s="221"/>
      <c r="M450" s="544"/>
      <c r="N450" s="19"/>
      <c r="O450" s="19"/>
      <c r="P450" s="19"/>
      <c r="Q450" s="19"/>
      <c r="R450" s="19"/>
    </row>
    <row r="451" spans="1:18" ht="13.5" customHeight="1" x14ac:dyDescent="0.2">
      <c r="A451" s="613"/>
      <c r="B451" s="221"/>
      <c r="C451" s="628"/>
      <c r="D451" s="628"/>
      <c r="E451" s="628" t="s">
        <v>894</v>
      </c>
      <c r="F451" s="221"/>
      <c r="G451" s="255"/>
      <c r="H451" s="230"/>
      <c r="I451" s="647" t="s">
        <v>1001</v>
      </c>
      <c r="J451" s="220"/>
      <c r="K451" s="221"/>
      <c r="L451" s="221"/>
      <c r="M451" s="544"/>
      <c r="N451" s="19"/>
      <c r="O451" s="19"/>
      <c r="P451" s="19"/>
      <c r="Q451" s="19"/>
      <c r="R451" s="19"/>
    </row>
    <row r="452" spans="1:18" ht="13.5" customHeight="1" x14ac:dyDescent="0.2">
      <c r="A452" s="613">
        <v>11</v>
      </c>
      <c r="B452" s="221">
        <v>16101</v>
      </c>
      <c r="C452" s="649" t="s">
        <v>69</v>
      </c>
      <c r="D452" s="628" t="s">
        <v>911</v>
      </c>
      <c r="E452" s="628" t="s">
        <v>914</v>
      </c>
      <c r="F452" s="221" t="s">
        <v>28</v>
      </c>
      <c r="G452" s="255">
        <v>6</v>
      </c>
      <c r="H452" s="230">
        <v>20000</v>
      </c>
      <c r="I452" s="647" t="s">
        <v>1002</v>
      </c>
      <c r="J452" s="220">
        <v>200</v>
      </c>
      <c r="K452" s="221" t="s">
        <v>899</v>
      </c>
      <c r="L452" s="221"/>
      <c r="M452" s="544"/>
      <c r="N452" s="19"/>
      <c r="O452" s="19"/>
      <c r="P452" s="19"/>
      <c r="Q452" s="19"/>
      <c r="R452" s="19"/>
    </row>
    <row r="453" spans="1:18" ht="13.5" customHeight="1" x14ac:dyDescent="0.2">
      <c r="A453" s="613"/>
      <c r="B453" s="221"/>
      <c r="C453" s="628"/>
      <c r="D453" s="628"/>
      <c r="E453" s="628" t="s">
        <v>894</v>
      </c>
      <c r="F453" s="221"/>
      <c r="G453" s="255"/>
      <c r="H453" s="230"/>
      <c r="I453" s="647" t="s">
        <v>1001</v>
      </c>
      <c r="J453" s="220"/>
      <c r="K453" s="221"/>
      <c r="L453" s="221"/>
      <c r="M453" s="544"/>
      <c r="N453" s="19"/>
      <c r="O453" s="19"/>
      <c r="P453" s="19"/>
      <c r="Q453" s="19"/>
      <c r="R453" s="19"/>
    </row>
    <row r="454" spans="1:18" ht="13.5" customHeight="1" x14ac:dyDescent="0.2">
      <c r="A454" s="613">
        <v>12</v>
      </c>
      <c r="B454" s="221">
        <v>16101</v>
      </c>
      <c r="C454" s="649" t="s">
        <v>69</v>
      </c>
      <c r="D454" s="628" t="s">
        <v>918</v>
      </c>
      <c r="E454" s="628" t="s">
        <v>934</v>
      </c>
      <c r="F454" s="221" t="s">
        <v>28</v>
      </c>
      <c r="G454" s="255">
        <v>4</v>
      </c>
      <c r="H454" s="230">
        <v>17000</v>
      </c>
      <c r="I454" s="647" t="s">
        <v>1002</v>
      </c>
      <c r="J454" s="220">
        <v>150</v>
      </c>
      <c r="K454" s="221" t="s">
        <v>899</v>
      </c>
      <c r="L454" s="221"/>
      <c r="M454" s="544"/>
      <c r="N454" s="19"/>
      <c r="O454" s="19"/>
      <c r="P454" s="19"/>
      <c r="Q454" s="19"/>
      <c r="R454" s="19"/>
    </row>
    <row r="455" spans="1:18" ht="13.5" customHeight="1" x14ac:dyDescent="0.2">
      <c r="A455" s="613"/>
      <c r="B455" s="221"/>
      <c r="C455" s="628"/>
      <c r="D455" s="628"/>
      <c r="E455" s="628" t="s">
        <v>894</v>
      </c>
      <c r="F455" s="221"/>
      <c r="G455" s="255"/>
      <c r="H455" s="230"/>
      <c r="I455" s="647" t="s">
        <v>1001</v>
      </c>
      <c r="J455" s="220"/>
      <c r="K455" s="221"/>
      <c r="L455" s="221"/>
      <c r="M455" s="544"/>
      <c r="N455" s="19"/>
      <c r="O455" s="19"/>
      <c r="P455" s="19"/>
      <c r="Q455" s="19"/>
      <c r="R455" s="19"/>
    </row>
    <row r="456" spans="1:18" ht="13.5" customHeight="1" x14ac:dyDescent="0.2">
      <c r="A456" s="613">
        <v>13</v>
      </c>
      <c r="B456" s="221">
        <v>16101</v>
      </c>
      <c r="C456" s="649" t="s">
        <v>69</v>
      </c>
      <c r="D456" s="628" t="s">
        <v>919</v>
      </c>
      <c r="E456" s="628" t="s">
        <v>935</v>
      </c>
      <c r="F456" s="221" t="s">
        <v>28</v>
      </c>
      <c r="G456" s="255">
        <v>6</v>
      </c>
      <c r="H456" s="230">
        <v>20000</v>
      </c>
      <c r="I456" s="647" t="s">
        <v>1002</v>
      </c>
      <c r="J456" s="220">
        <v>200</v>
      </c>
      <c r="K456" s="221" t="s">
        <v>899</v>
      </c>
      <c r="L456" s="221"/>
      <c r="M456" s="544"/>
      <c r="N456" s="19"/>
      <c r="O456" s="19"/>
      <c r="P456" s="19"/>
      <c r="Q456" s="19"/>
      <c r="R456" s="19"/>
    </row>
    <row r="457" spans="1:18" ht="13.5" customHeight="1" x14ac:dyDescent="0.2">
      <c r="A457" s="613"/>
      <c r="B457" s="221"/>
      <c r="C457" s="628"/>
      <c r="D457" s="628"/>
      <c r="E457" s="628" t="s">
        <v>894</v>
      </c>
      <c r="F457" s="221"/>
      <c r="G457" s="255"/>
      <c r="H457" s="230"/>
      <c r="I457" s="647" t="s">
        <v>1001</v>
      </c>
      <c r="J457" s="220"/>
      <c r="K457" s="221"/>
      <c r="L457" s="221"/>
      <c r="M457" s="544"/>
      <c r="N457" s="19"/>
      <c r="O457" s="19"/>
      <c r="P457" s="19"/>
      <c r="Q457" s="19"/>
      <c r="R457" s="19"/>
    </row>
    <row r="458" spans="1:18" ht="13.5" customHeight="1" x14ac:dyDescent="0.2">
      <c r="A458" s="613">
        <v>14</v>
      </c>
      <c r="B458" s="221">
        <v>16101</v>
      </c>
      <c r="C458" s="649" t="s">
        <v>69</v>
      </c>
      <c r="D458" s="628" t="s">
        <v>920</v>
      </c>
      <c r="E458" s="628" t="s">
        <v>935</v>
      </c>
      <c r="F458" s="221" t="s">
        <v>28</v>
      </c>
      <c r="G458" s="255">
        <v>6</v>
      </c>
      <c r="H458" s="230">
        <v>20000</v>
      </c>
      <c r="I458" s="647" t="s">
        <v>1002</v>
      </c>
      <c r="J458" s="220">
        <v>200</v>
      </c>
      <c r="K458" s="221" t="s">
        <v>899</v>
      </c>
      <c r="L458" s="221"/>
      <c r="M458" s="544"/>
      <c r="N458" s="19"/>
      <c r="O458" s="19"/>
      <c r="P458" s="19"/>
      <c r="Q458" s="19"/>
      <c r="R458" s="19"/>
    </row>
    <row r="459" spans="1:18" ht="13.5" customHeight="1" x14ac:dyDescent="0.2">
      <c r="A459" s="613"/>
      <c r="B459" s="221"/>
      <c r="C459" s="628"/>
      <c r="D459" s="628"/>
      <c r="E459" s="628" t="s">
        <v>894</v>
      </c>
      <c r="F459" s="221"/>
      <c r="G459" s="255"/>
      <c r="H459" s="230"/>
      <c r="I459" s="647" t="s">
        <v>1001</v>
      </c>
      <c r="J459" s="220"/>
      <c r="K459" s="221"/>
      <c r="L459" s="221"/>
      <c r="M459" s="544"/>
      <c r="N459" s="19"/>
      <c r="O459" s="19"/>
      <c r="P459" s="19"/>
      <c r="Q459" s="19"/>
      <c r="R459" s="19"/>
    </row>
    <row r="460" spans="1:18" ht="13.5" customHeight="1" x14ac:dyDescent="0.2">
      <c r="A460" s="613">
        <v>15</v>
      </c>
      <c r="B460" s="221">
        <v>16101</v>
      </c>
      <c r="C460" s="649" t="s">
        <v>69</v>
      </c>
      <c r="D460" s="628" t="s">
        <v>921</v>
      </c>
      <c r="E460" s="628" t="s">
        <v>936</v>
      </c>
      <c r="F460" s="221" t="s">
        <v>28</v>
      </c>
      <c r="G460" s="255">
        <v>7</v>
      </c>
      <c r="H460" s="230">
        <v>24000</v>
      </c>
      <c r="I460" s="647" t="s">
        <v>1002</v>
      </c>
      <c r="J460" s="220">
        <v>230</v>
      </c>
      <c r="K460" s="221" t="s">
        <v>899</v>
      </c>
      <c r="L460" s="221"/>
      <c r="M460" s="544"/>
      <c r="N460" s="19"/>
      <c r="O460" s="19"/>
      <c r="P460" s="19"/>
      <c r="Q460" s="19"/>
      <c r="R460" s="19"/>
    </row>
    <row r="461" spans="1:18" ht="13.5" customHeight="1" x14ac:dyDescent="0.2">
      <c r="A461" s="613"/>
      <c r="B461" s="221"/>
      <c r="C461" s="628"/>
      <c r="D461" s="628"/>
      <c r="E461" s="628" t="s">
        <v>894</v>
      </c>
      <c r="F461" s="221"/>
      <c r="G461" s="255"/>
      <c r="H461" s="230"/>
      <c r="I461" s="647" t="s">
        <v>1001</v>
      </c>
      <c r="J461" s="220"/>
      <c r="K461" s="221"/>
      <c r="L461" s="221"/>
      <c r="M461" s="544"/>
      <c r="N461" s="19"/>
      <c r="O461" s="19"/>
      <c r="P461" s="19"/>
      <c r="Q461" s="19"/>
      <c r="R461" s="19"/>
    </row>
    <row r="462" spans="1:18" ht="13.5" customHeight="1" x14ac:dyDescent="0.2">
      <c r="A462" s="613">
        <v>16</v>
      </c>
      <c r="B462" s="221">
        <v>16101</v>
      </c>
      <c r="C462" s="649" t="s">
        <v>69</v>
      </c>
      <c r="D462" s="628" t="s">
        <v>922</v>
      </c>
      <c r="E462" s="628" t="s">
        <v>937</v>
      </c>
      <c r="F462" s="221" t="s">
        <v>28</v>
      </c>
      <c r="G462" s="255">
        <v>5</v>
      </c>
      <c r="H462" s="230">
        <v>17000</v>
      </c>
      <c r="I462" s="647" t="s">
        <v>1002</v>
      </c>
      <c r="J462" s="220">
        <v>190</v>
      </c>
      <c r="K462" s="221" t="s">
        <v>899</v>
      </c>
      <c r="L462" s="221"/>
      <c r="M462" s="544"/>
      <c r="N462" s="19"/>
      <c r="O462" s="19"/>
      <c r="P462" s="19"/>
      <c r="Q462" s="19"/>
      <c r="R462" s="19"/>
    </row>
    <row r="463" spans="1:18" ht="13.5" customHeight="1" x14ac:dyDescent="0.2">
      <c r="A463" s="613"/>
      <c r="B463" s="221"/>
      <c r="C463" s="628"/>
      <c r="D463" s="628"/>
      <c r="E463" s="628" t="s">
        <v>894</v>
      </c>
      <c r="F463" s="221"/>
      <c r="G463" s="255"/>
      <c r="H463" s="230"/>
      <c r="I463" s="647" t="s">
        <v>1001</v>
      </c>
      <c r="J463" s="220"/>
      <c r="K463" s="221"/>
      <c r="L463" s="221"/>
      <c r="M463" s="544"/>
      <c r="N463" s="19"/>
      <c r="O463" s="19"/>
      <c r="P463" s="19"/>
      <c r="Q463" s="19"/>
      <c r="R463" s="19"/>
    </row>
    <row r="464" spans="1:18" ht="13.5" customHeight="1" x14ac:dyDescent="0.2">
      <c r="A464" s="613">
        <v>17</v>
      </c>
      <c r="B464" s="221">
        <v>16101</v>
      </c>
      <c r="C464" s="649" t="s">
        <v>69</v>
      </c>
      <c r="D464" s="628" t="s">
        <v>923</v>
      </c>
      <c r="E464" s="628" t="s">
        <v>938</v>
      </c>
      <c r="F464" s="221" t="s">
        <v>28</v>
      </c>
      <c r="G464" s="255">
        <v>6</v>
      </c>
      <c r="H464" s="230">
        <v>20000</v>
      </c>
      <c r="I464" s="647" t="s">
        <v>1002</v>
      </c>
      <c r="J464" s="220">
        <v>200</v>
      </c>
      <c r="K464" s="221" t="s">
        <v>899</v>
      </c>
      <c r="L464" s="221"/>
      <c r="M464" s="544"/>
      <c r="N464" s="19"/>
      <c r="O464" s="19"/>
      <c r="P464" s="19"/>
      <c r="Q464" s="19"/>
      <c r="R464" s="19"/>
    </row>
    <row r="465" spans="1:18" ht="13.5" customHeight="1" x14ac:dyDescent="0.2">
      <c r="A465" s="613"/>
      <c r="B465" s="221"/>
      <c r="C465" s="628"/>
      <c r="D465" s="628"/>
      <c r="E465" s="628" t="s">
        <v>894</v>
      </c>
      <c r="F465" s="221"/>
      <c r="G465" s="255"/>
      <c r="H465" s="230"/>
      <c r="I465" s="647" t="s">
        <v>1001</v>
      </c>
      <c r="J465" s="220"/>
      <c r="K465" s="221"/>
      <c r="L465" s="221"/>
      <c r="M465" s="544"/>
      <c r="N465" s="19"/>
      <c r="O465" s="19"/>
      <c r="P465" s="19"/>
      <c r="Q465" s="19"/>
      <c r="R465" s="19"/>
    </row>
    <row r="466" spans="1:18" ht="13.5" customHeight="1" x14ac:dyDescent="0.2">
      <c r="A466" s="613">
        <v>18</v>
      </c>
      <c r="B466" s="221">
        <v>16101</v>
      </c>
      <c r="C466" s="649" t="s">
        <v>69</v>
      </c>
      <c r="D466" s="628" t="s">
        <v>924</v>
      </c>
      <c r="E466" s="628" t="s">
        <v>939</v>
      </c>
      <c r="F466" s="221" t="s">
        <v>28</v>
      </c>
      <c r="G466" s="255">
        <v>6</v>
      </c>
      <c r="H466" s="230">
        <v>20000</v>
      </c>
      <c r="I466" s="647" t="s">
        <v>1002</v>
      </c>
      <c r="J466" s="220">
        <v>200</v>
      </c>
      <c r="K466" s="221" t="s">
        <v>899</v>
      </c>
      <c r="L466" s="221"/>
      <c r="M466" s="544"/>
      <c r="N466" s="19"/>
      <c r="O466" s="19"/>
      <c r="P466" s="19"/>
      <c r="Q466" s="19"/>
      <c r="R466" s="19"/>
    </row>
    <row r="467" spans="1:18" ht="13.5" customHeight="1" x14ac:dyDescent="0.2">
      <c r="A467" s="613"/>
      <c r="B467" s="221"/>
      <c r="C467" s="628"/>
      <c r="D467" s="628"/>
      <c r="E467" s="628" t="s">
        <v>894</v>
      </c>
      <c r="F467" s="221"/>
      <c r="G467" s="255"/>
      <c r="H467" s="230"/>
      <c r="I467" s="647" t="s">
        <v>1001</v>
      </c>
      <c r="J467" s="220"/>
      <c r="K467" s="221"/>
      <c r="L467" s="221"/>
      <c r="M467" s="544"/>
      <c r="N467" s="19"/>
      <c r="O467" s="19"/>
      <c r="P467" s="19"/>
      <c r="Q467" s="19"/>
      <c r="R467" s="19"/>
    </row>
    <row r="468" spans="1:18" ht="13.5" customHeight="1" x14ac:dyDescent="0.2">
      <c r="A468" s="613">
        <v>19</v>
      </c>
      <c r="B468" s="221">
        <v>16101</v>
      </c>
      <c r="C468" s="649" t="s">
        <v>69</v>
      </c>
      <c r="D468" s="628" t="s">
        <v>925</v>
      </c>
      <c r="E468" s="628" t="s">
        <v>940</v>
      </c>
      <c r="F468" s="221" t="s">
        <v>28</v>
      </c>
      <c r="G468" s="255">
        <v>7</v>
      </c>
      <c r="H468" s="230">
        <v>23000</v>
      </c>
      <c r="I468" s="647" t="s">
        <v>1002</v>
      </c>
      <c r="J468" s="220">
        <v>225</v>
      </c>
      <c r="K468" s="221" t="s">
        <v>899</v>
      </c>
      <c r="L468" s="221"/>
      <c r="M468" s="544"/>
      <c r="N468" s="19"/>
      <c r="O468" s="19"/>
      <c r="P468" s="19"/>
      <c r="Q468" s="19"/>
      <c r="R468" s="19"/>
    </row>
    <row r="469" spans="1:18" ht="13.5" customHeight="1" x14ac:dyDescent="0.2">
      <c r="A469" s="613"/>
      <c r="B469" s="221"/>
      <c r="C469" s="628"/>
      <c r="D469" s="628"/>
      <c r="E469" s="628" t="s">
        <v>894</v>
      </c>
      <c r="F469" s="221"/>
      <c r="G469" s="255"/>
      <c r="H469" s="230"/>
      <c r="I469" s="647" t="s">
        <v>1001</v>
      </c>
      <c r="J469" s="220"/>
      <c r="K469" s="221"/>
      <c r="L469" s="221"/>
      <c r="M469" s="544"/>
      <c r="N469" s="19"/>
      <c r="O469" s="19"/>
      <c r="P469" s="19"/>
      <c r="Q469" s="19"/>
      <c r="R469" s="19"/>
    </row>
    <row r="470" spans="1:18" ht="13.5" customHeight="1" x14ac:dyDescent="0.2">
      <c r="A470" s="613">
        <v>20</v>
      </c>
      <c r="B470" s="221">
        <v>16101</v>
      </c>
      <c r="C470" s="628" t="s">
        <v>926</v>
      </c>
      <c r="D470" s="628" t="s">
        <v>927</v>
      </c>
      <c r="E470" s="628" t="s">
        <v>941</v>
      </c>
      <c r="F470" s="221" t="s">
        <v>28</v>
      </c>
      <c r="G470" s="255">
        <v>5</v>
      </c>
      <c r="H470" s="230">
        <v>18000</v>
      </c>
      <c r="I470" s="647" t="s">
        <v>1002</v>
      </c>
      <c r="J470" s="220">
        <v>180</v>
      </c>
      <c r="K470" s="221" t="s">
        <v>899</v>
      </c>
      <c r="L470" s="221"/>
      <c r="M470" s="544"/>
      <c r="N470" s="19"/>
      <c r="O470" s="19"/>
      <c r="P470" s="19"/>
      <c r="Q470" s="19"/>
      <c r="R470" s="19"/>
    </row>
    <row r="471" spans="1:18" ht="13.5" customHeight="1" x14ac:dyDescent="0.2">
      <c r="A471" s="613"/>
      <c r="B471" s="221"/>
      <c r="C471" s="628"/>
      <c r="D471" s="628"/>
      <c r="E471" s="628" t="s">
        <v>894</v>
      </c>
      <c r="F471" s="221"/>
      <c r="G471" s="255"/>
      <c r="H471" s="230"/>
      <c r="I471" s="647" t="s">
        <v>1001</v>
      </c>
      <c r="J471" s="220"/>
      <c r="K471" s="221"/>
      <c r="L471" s="221"/>
      <c r="M471" s="544"/>
      <c r="N471" s="19"/>
      <c r="O471" s="19"/>
      <c r="P471" s="19"/>
      <c r="Q471" s="19"/>
      <c r="R471" s="19"/>
    </row>
    <row r="472" spans="1:18" ht="13.5" customHeight="1" x14ac:dyDescent="0.2">
      <c r="A472" s="613">
        <v>21</v>
      </c>
      <c r="B472" s="221">
        <v>16101</v>
      </c>
      <c r="C472" s="628" t="s">
        <v>928</v>
      </c>
      <c r="D472" s="628" t="s">
        <v>929</v>
      </c>
      <c r="E472" s="628" t="s">
        <v>934</v>
      </c>
      <c r="F472" s="221" t="s">
        <v>28</v>
      </c>
      <c r="G472" s="255">
        <v>6</v>
      </c>
      <c r="H472" s="230">
        <v>20000</v>
      </c>
      <c r="I472" s="647" t="s">
        <v>1002</v>
      </c>
      <c r="J472" s="220">
        <v>200</v>
      </c>
      <c r="K472" s="221" t="s">
        <v>899</v>
      </c>
      <c r="L472" s="221"/>
      <c r="M472" s="544"/>
      <c r="N472" s="19"/>
      <c r="O472" s="19"/>
      <c r="P472" s="19"/>
      <c r="Q472" s="19"/>
      <c r="R472" s="19"/>
    </row>
    <row r="473" spans="1:18" ht="13.5" customHeight="1" x14ac:dyDescent="0.2">
      <c r="A473" s="613"/>
      <c r="B473" s="221"/>
      <c r="C473" s="628"/>
      <c r="D473" s="628"/>
      <c r="E473" s="628" t="s">
        <v>894</v>
      </c>
      <c r="F473" s="221"/>
      <c r="G473" s="255"/>
      <c r="H473" s="230"/>
      <c r="I473" s="647" t="s">
        <v>1001</v>
      </c>
      <c r="J473" s="220"/>
      <c r="K473" s="221"/>
      <c r="L473" s="221"/>
      <c r="M473" s="544"/>
      <c r="N473" s="19"/>
      <c r="O473" s="19"/>
      <c r="P473" s="19"/>
      <c r="Q473" s="19"/>
      <c r="R473" s="19"/>
    </row>
    <row r="474" spans="1:18" ht="13.5" customHeight="1" x14ac:dyDescent="0.2">
      <c r="A474" s="613">
        <v>22</v>
      </c>
      <c r="B474" s="221">
        <v>16101</v>
      </c>
      <c r="C474" s="649" t="s">
        <v>69</v>
      </c>
      <c r="D474" s="628" t="s">
        <v>930</v>
      </c>
      <c r="E474" s="628" t="s">
        <v>942</v>
      </c>
      <c r="F474" s="221" t="s">
        <v>28</v>
      </c>
      <c r="G474" s="255">
        <v>6</v>
      </c>
      <c r="H474" s="230">
        <v>20000</v>
      </c>
      <c r="I474" s="647" t="s">
        <v>1002</v>
      </c>
      <c r="J474" s="220">
        <v>200</v>
      </c>
      <c r="K474" s="221" t="s">
        <v>899</v>
      </c>
      <c r="L474" s="221"/>
      <c r="M474" s="544"/>
      <c r="N474" s="19"/>
      <c r="O474" s="19"/>
      <c r="P474" s="19"/>
      <c r="Q474" s="19"/>
      <c r="R474" s="19"/>
    </row>
    <row r="475" spans="1:18" ht="13.5" customHeight="1" x14ac:dyDescent="0.2">
      <c r="A475" s="613"/>
      <c r="B475" s="221"/>
      <c r="C475" s="628"/>
      <c r="D475" s="628"/>
      <c r="E475" s="628" t="s">
        <v>894</v>
      </c>
      <c r="F475" s="221"/>
      <c r="G475" s="255"/>
      <c r="H475" s="230"/>
      <c r="I475" s="647" t="s">
        <v>1001</v>
      </c>
      <c r="J475" s="220"/>
      <c r="K475" s="221"/>
      <c r="L475" s="221"/>
      <c r="M475" s="544"/>
      <c r="N475" s="19"/>
      <c r="O475" s="19"/>
      <c r="P475" s="19"/>
      <c r="Q475" s="19"/>
      <c r="R475" s="19"/>
    </row>
    <row r="476" spans="1:18" ht="13.5" customHeight="1" x14ac:dyDescent="0.2">
      <c r="A476" s="613">
        <v>23</v>
      </c>
      <c r="B476" s="221">
        <v>16101</v>
      </c>
      <c r="C476" s="628" t="s">
        <v>931</v>
      </c>
      <c r="D476" s="628" t="s">
        <v>930</v>
      </c>
      <c r="E476" s="628" t="s">
        <v>943</v>
      </c>
      <c r="F476" s="255" t="s">
        <v>457</v>
      </c>
      <c r="G476" s="255">
        <v>9</v>
      </c>
      <c r="H476" s="230">
        <v>30000</v>
      </c>
      <c r="I476" s="647" t="s">
        <v>1002</v>
      </c>
      <c r="J476" s="220">
        <v>300</v>
      </c>
      <c r="K476" s="221" t="s">
        <v>899</v>
      </c>
      <c r="L476" s="221"/>
      <c r="M476" s="544"/>
      <c r="N476" s="19"/>
      <c r="O476" s="19"/>
      <c r="P476" s="19"/>
      <c r="Q476" s="19"/>
      <c r="R476" s="19"/>
    </row>
    <row r="477" spans="1:18" ht="13.5" customHeight="1" x14ac:dyDescent="0.2">
      <c r="A477" s="613"/>
      <c r="B477" s="221"/>
      <c r="C477" s="628"/>
      <c r="D477" s="628"/>
      <c r="E477" s="628" t="s">
        <v>894</v>
      </c>
      <c r="F477" s="221"/>
      <c r="G477" s="255"/>
      <c r="H477" s="230"/>
      <c r="I477" s="647" t="s">
        <v>1001</v>
      </c>
      <c r="J477" s="220"/>
      <c r="K477" s="221"/>
      <c r="L477" s="221"/>
      <c r="M477" s="544"/>
      <c r="N477" s="19"/>
      <c r="O477" s="19"/>
      <c r="P477" s="19"/>
      <c r="Q477" s="19"/>
      <c r="R477" s="19"/>
    </row>
    <row r="478" spans="1:18" ht="13.5" customHeight="1" x14ac:dyDescent="0.2">
      <c r="A478" s="613">
        <v>24</v>
      </c>
      <c r="B478" s="221">
        <v>16101</v>
      </c>
      <c r="C478" s="649" t="s">
        <v>69</v>
      </c>
      <c r="D478" s="628" t="s">
        <v>932</v>
      </c>
      <c r="E478" s="628" t="s">
        <v>944</v>
      </c>
      <c r="F478" s="221" t="s">
        <v>28</v>
      </c>
      <c r="G478" s="255">
        <v>5</v>
      </c>
      <c r="H478" s="230">
        <v>18000</v>
      </c>
      <c r="I478" s="647" t="s">
        <v>1002</v>
      </c>
      <c r="J478" s="220">
        <v>180</v>
      </c>
      <c r="K478" s="221" t="s">
        <v>899</v>
      </c>
      <c r="L478" s="221"/>
      <c r="M478" s="544"/>
      <c r="N478" s="19"/>
      <c r="O478" s="19"/>
      <c r="P478" s="19"/>
      <c r="Q478" s="19"/>
      <c r="R478" s="19"/>
    </row>
    <row r="479" spans="1:18" ht="13.5" customHeight="1" x14ac:dyDescent="0.2">
      <c r="A479" s="613"/>
      <c r="B479" s="221"/>
      <c r="C479" s="628"/>
      <c r="D479" s="628"/>
      <c r="E479" s="628" t="s">
        <v>894</v>
      </c>
      <c r="F479" s="221"/>
      <c r="G479" s="255"/>
      <c r="H479" s="230"/>
      <c r="I479" s="647" t="s">
        <v>1001</v>
      </c>
      <c r="J479" s="220"/>
      <c r="K479" s="221"/>
      <c r="L479" s="221"/>
      <c r="M479" s="544"/>
      <c r="N479" s="19"/>
      <c r="O479" s="19"/>
      <c r="P479" s="19"/>
      <c r="Q479" s="19"/>
      <c r="R479" s="19"/>
    </row>
    <row r="480" spans="1:18" ht="13.5" customHeight="1" x14ac:dyDescent="0.2">
      <c r="A480" s="613">
        <v>25</v>
      </c>
      <c r="B480" s="221">
        <v>16101</v>
      </c>
      <c r="C480" s="649" t="s">
        <v>69</v>
      </c>
      <c r="D480" s="628" t="s">
        <v>933</v>
      </c>
      <c r="E480" s="628" t="s">
        <v>945</v>
      </c>
      <c r="F480" s="221" t="s">
        <v>28</v>
      </c>
      <c r="G480" s="255">
        <v>6</v>
      </c>
      <c r="H480" s="230">
        <v>20000</v>
      </c>
      <c r="I480" s="647" t="s">
        <v>1002</v>
      </c>
      <c r="J480" s="220">
        <v>200</v>
      </c>
      <c r="K480" s="221" t="s">
        <v>899</v>
      </c>
      <c r="L480" s="221"/>
      <c r="M480" s="544"/>
      <c r="N480" s="19"/>
      <c r="O480" s="19"/>
      <c r="P480" s="19"/>
      <c r="Q480" s="19"/>
      <c r="R480" s="19"/>
    </row>
    <row r="481" spans="1:18" ht="13.5" customHeight="1" x14ac:dyDescent="0.2">
      <c r="A481" s="613"/>
      <c r="B481" s="221"/>
      <c r="C481" s="628"/>
      <c r="D481" s="628"/>
      <c r="E481" s="628" t="s">
        <v>894</v>
      </c>
      <c r="F481" s="221"/>
      <c r="G481" s="255"/>
      <c r="H481" s="230"/>
      <c r="I481" s="647" t="s">
        <v>1001</v>
      </c>
      <c r="J481" s="220"/>
      <c r="K481" s="221"/>
      <c r="L481" s="221"/>
      <c r="M481" s="544"/>
      <c r="N481" s="19"/>
      <c r="O481" s="19"/>
      <c r="P481" s="19"/>
      <c r="Q481" s="19"/>
      <c r="R481" s="19"/>
    </row>
    <row r="482" spans="1:18" ht="13.5" customHeight="1" x14ac:dyDescent="0.2">
      <c r="A482" s="613"/>
      <c r="B482" s="221"/>
      <c r="C482" s="628"/>
      <c r="D482" s="628"/>
      <c r="E482" s="628"/>
      <c r="F482" s="221"/>
      <c r="G482" s="255"/>
      <c r="H482" s="230"/>
      <c r="I482" s="647"/>
      <c r="J482" s="220"/>
      <c r="K482" s="221"/>
      <c r="L482" s="221"/>
      <c r="M482" s="544"/>
      <c r="N482" s="19"/>
      <c r="O482" s="19"/>
      <c r="P482" s="19"/>
      <c r="Q482" s="19"/>
      <c r="R482" s="19"/>
    </row>
    <row r="483" spans="1:18" ht="12.75" x14ac:dyDescent="0.2">
      <c r="A483" s="668"/>
      <c r="B483" s="530">
        <v>16221</v>
      </c>
      <c r="C483" s="533" t="s">
        <v>1045</v>
      </c>
      <c r="D483" s="531"/>
      <c r="E483" s="531"/>
      <c r="F483" s="530"/>
      <c r="G483" s="684">
        <f>SUM(G484)</f>
        <v>8</v>
      </c>
      <c r="H483" s="558">
        <f>SUM(H484)</f>
        <v>160000</v>
      </c>
      <c r="I483" s="522"/>
      <c r="J483" s="558">
        <v>1000</v>
      </c>
      <c r="K483" s="559" t="s">
        <v>185</v>
      </c>
      <c r="L483" s="545"/>
      <c r="M483" s="151"/>
      <c r="N483" s="19"/>
      <c r="O483" s="19"/>
      <c r="P483" s="19"/>
      <c r="Q483" s="19"/>
      <c r="R483" s="19"/>
    </row>
    <row r="484" spans="1:18" s="196" customFormat="1" ht="12.75" x14ac:dyDescent="0.2">
      <c r="A484" s="613">
        <v>1</v>
      </c>
      <c r="B484" s="221">
        <v>16221</v>
      </c>
      <c r="C484" s="195" t="s">
        <v>335</v>
      </c>
      <c r="D484" s="239" t="s">
        <v>182</v>
      </c>
      <c r="E484" s="239" t="s">
        <v>183</v>
      </c>
      <c r="F484" s="221" t="s">
        <v>28</v>
      </c>
      <c r="G484" s="273">
        <v>8</v>
      </c>
      <c r="H484" s="227">
        <v>160000</v>
      </c>
      <c r="I484" s="481" t="s">
        <v>184</v>
      </c>
      <c r="J484" s="227">
        <v>1000</v>
      </c>
      <c r="K484" s="280" t="s">
        <v>185</v>
      </c>
      <c r="L484" s="240">
        <v>2009</v>
      </c>
      <c r="M484" s="224" t="s">
        <v>888</v>
      </c>
    </row>
    <row r="485" spans="1:18" ht="12.75" x14ac:dyDescent="0.2">
      <c r="A485" s="613"/>
      <c r="B485" s="221"/>
      <c r="C485" s="628"/>
      <c r="D485" s="628"/>
      <c r="E485" s="628"/>
      <c r="F485" s="221"/>
      <c r="G485" s="255"/>
      <c r="H485" s="230"/>
      <c r="I485" s="224"/>
      <c r="J485" s="220"/>
      <c r="K485" s="221"/>
      <c r="L485" s="221"/>
      <c r="M485" s="231"/>
      <c r="N485" s="19"/>
      <c r="O485" s="19"/>
      <c r="P485" s="19"/>
      <c r="Q485" s="19"/>
      <c r="R485" s="19"/>
    </row>
    <row r="486" spans="1:18" ht="12.75" x14ac:dyDescent="0.2">
      <c r="A486" s="610"/>
      <c r="B486" s="530">
        <v>16230</v>
      </c>
      <c r="C486" s="151" t="s">
        <v>1046</v>
      </c>
      <c r="D486" s="531"/>
      <c r="E486" s="531"/>
      <c r="F486" s="530"/>
      <c r="G486" s="684">
        <f>SUM(G487:G492)</f>
        <v>49</v>
      </c>
      <c r="H486" s="550">
        <f>SUM(H487:H492)</f>
        <v>82659</v>
      </c>
      <c r="I486" s="522"/>
      <c r="J486" s="550">
        <f>SUM(J487:J492)</f>
        <v>15620</v>
      </c>
      <c r="K486" s="545" t="s">
        <v>68</v>
      </c>
      <c r="L486" s="545"/>
      <c r="M486" s="184"/>
      <c r="N486" s="19"/>
      <c r="O486" s="19"/>
      <c r="P486" s="19"/>
      <c r="Q486" s="19"/>
      <c r="R486" s="19"/>
    </row>
    <row r="487" spans="1:18" ht="12.75" x14ac:dyDescent="0.2">
      <c r="A487" s="613">
        <v>1</v>
      </c>
      <c r="B487" s="221">
        <v>16230</v>
      </c>
      <c r="C487" s="239" t="s">
        <v>134</v>
      </c>
      <c r="D487" s="236" t="s">
        <v>135</v>
      </c>
      <c r="E487" s="236" t="s">
        <v>846</v>
      </c>
      <c r="F487" s="221" t="s">
        <v>28</v>
      </c>
      <c r="G487" s="273">
        <v>11</v>
      </c>
      <c r="H487" s="227">
        <v>3835</v>
      </c>
      <c r="I487" s="481" t="s">
        <v>1003</v>
      </c>
      <c r="J487" s="242">
        <v>5000</v>
      </c>
      <c r="K487" s="240" t="s">
        <v>68</v>
      </c>
      <c r="L487" s="240" t="s">
        <v>50</v>
      </c>
      <c r="M487" s="78"/>
      <c r="N487" s="19"/>
      <c r="O487" s="19"/>
      <c r="P487" s="19"/>
      <c r="Q487" s="19"/>
      <c r="R487" s="19"/>
    </row>
    <row r="488" spans="1:18" ht="12.75" x14ac:dyDescent="0.2">
      <c r="A488" s="613">
        <v>2</v>
      </c>
      <c r="B488" s="221">
        <v>16230</v>
      </c>
      <c r="C488" s="195" t="s">
        <v>138</v>
      </c>
      <c r="D488" s="236" t="s">
        <v>139</v>
      </c>
      <c r="E488" s="236" t="s">
        <v>849</v>
      </c>
      <c r="F488" s="221" t="s">
        <v>28</v>
      </c>
      <c r="G488" s="273">
        <v>2</v>
      </c>
      <c r="H488" s="227">
        <v>1700</v>
      </c>
      <c r="I488" s="481" t="s">
        <v>1003</v>
      </c>
      <c r="J488" s="242">
        <v>1200</v>
      </c>
      <c r="K488" s="240" t="s">
        <v>68</v>
      </c>
      <c r="L488" s="240" t="s">
        <v>50</v>
      </c>
      <c r="M488" s="78"/>
      <c r="N488" s="19"/>
      <c r="O488" s="19"/>
      <c r="P488" s="19"/>
      <c r="Q488" s="19"/>
      <c r="R488" s="19"/>
    </row>
    <row r="489" spans="1:18" ht="12.75" x14ac:dyDescent="0.2">
      <c r="A489" s="613">
        <v>3</v>
      </c>
      <c r="B489" s="221">
        <v>16230</v>
      </c>
      <c r="C489" s="236" t="s">
        <v>142</v>
      </c>
      <c r="D489" s="236" t="s">
        <v>143</v>
      </c>
      <c r="E489" s="236" t="s">
        <v>848</v>
      </c>
      <c r="F489" s="221" t="s">
        <v>28</v>
      </c>
      <c r="G489" s="273">
        <v>9</v>
      </c>
      <c r="H489" s="227">
        <v>37764</v>
      </c>
      <c r="I489" s="481" t="s">
        <v>1003</v>
      </c>
      <c r="J489" s="242">
        <v>5400</v>
      </c>
      <c r="K489" s="240" t="s">
        <v>77</v>
      </c>
      <c r="L489" s="240" t="s">
        <v>50</v>
      </c>
      <c r="M489" s="78"/>
      <c r="N489" s="19"/>
      <c r="O489" s="19"/>
      <c r="P489" s="19"/>
      <c r="Q489" s="19"/>
      <c r="R489" s="19"/>
    </row>
    <row r="490" spans="1:18" ht="12.75" x14ac:dyDescent="0.2">
      <c r="A490" s="613">
        <v>4</v>
      </c>
      <c r="B490" s="221">
        <v>16230</v>
      </c>
      <c r="C490" s="195" t="s">
        <v>145</v>
      </c>
      <c r="D490" s="236" t="s">
        <v>146</v>
      </c>
      <c r="E490" s="239" t="s">
        <v>847</v>
      </c>
      <c r="F490" s="221" t="s">
        <v>28</v>
      </c>
      <c r="G490" s="273">
        <v>12</v>
      </c>
      <c r="H490" s="227">
        <v>24025</v>
      </c>
      <c r="I490" s="481" t="s">
        <v>1003</v>
      </c>
      <c r="J490" s="242">
        <v>1080</v>
      </c>
      <c r="K490" s="280" t="s">
        <v>68</v>
      </c>
      <c r="L490" s="240" t="s">
        <v>85</v>
      </c>
      <c r="M490" s="78"/>
      <c r="N490" s="19"/>
      <c r="O490" s="19"/>
      <c r="P490" s="19"/>
      <c r="Q490" s="19"/>
      <c r="R490" s="19"/>
    </row>
    <row r="491" spans="1:18" ht="12.75" x14ac:dyDescent="0.2">
      <c r="A491" s="613">
        <v>5</v>
      </c>
      <c r="B491" s="221">
        <v>16230</v>
      </c>
      <c r="C491" s="195" t="s">
        <v>60</v>
      </c>
      <c r="D491" s="236" t="s">
        <v>198</v>
      </c>
      <c r="E491" s="239" t="s">
        <v>850</v>
      </c>
      <c r="F491" s="221" t="s">
        <v>28</v>
      </c>
      <c r="G491" s="273">
        <v>5</v>
      </c>
      <c r="H491" s="227">
        <v>5320</v>
      </c>
      <c r="I491" s="481" t="s">
        <v>1003</v>
      </c>
      <c r="J491" s="227">
        <v>1440</v>
      </c>
      <c r="K491" s="240" t="s">
        <v>77</v>
      </c>
      <c r="L491" s="225" t="s">
        <v>99</v>
      </c>
      <c r="M491" s="188"/>
      <c r="N491" s="19"/>
      <c r="O491" s="19"/>
      <c r="P491" s="19"/>
      <c r="Q491" s="19"/>
      <c r="R491" s="19"/>
    </row>
    <row r="492" spans="1:18" ht="12.75" x14ac:dyDescent="0.2">
      <c r="A492" s="613">
        <v>6</v>
      </c>
      <c r="B492" s="221">
        <v>16230</v>
      </c>
      <c r="C492" s="195" t="s">
        <v>214</v>
      </c>
      <c r="D492" s="236" t="s">
        <v>215</v>
      </c>
      <c r="E492" s="239" t="s">
        <v>851</v>
      </c>
      <c r="F492" s="221" t="s">
        <v>28</v>
      </c>
      <c r="G492" s="273">
        <v>10</v>
      </c>
      <c r="H492" s="227">
        <v>10015</v>
      </c>
      <c r="I492" s="481" t="s">
        <v>1003</v>
      </c>
      <c r="J492" s="227">
        <v>1500</v>
      </c>
      <c r="K492" s="280" t="s">
        <v>68</v>
      </c>
      <c r="L492" s="240" t="s">
        <v>217</v>
      </c>
      <c r="M492" s="195"/>
      <c r="N492" s="19"/>
      <c r="O492" s="19"/>
      <c r="P492" s="19"/>
      <c r="Q492" s="19"/>
      <c r="R492" s="19"/>
    </row>
    <row r="493" spans="1:18" ht="12.75" x14ac:dyDescent="0.2">
      <c r="A493" s="613"/>
      <c r="B493" s="221"/>
      <c r="C493" s="195"/>
      <c r="D493" s="236"/>
      <c r="E493" s="239"/>
      <c r="F493" s="221"/>
      <c r="G493" s="273"/>
      <c r="H493" s="227"/>
      <c r="I493" s="481"/>
      <c r="J493" s="227"/>
      <c r="K493" s="280"/>
      <c r="L493" s="240"/>
      <c r="M493" s="195"/>
      <c r="N493" s="19"/>
      <c r="O493" s="19"/>
      <c r="P493" s="19"/>
      <c r="Q493" s="19"/>
      <c r="R493" s="19"/>
    </row>
    <row r="494" spans="1:18" ht="12.75" x14ac:dyDescent="0.2">
      <c r="A494" s="613"/>
      <c r="B494" s="530">
        <v>16291</v>
      </c>
      <c r="C494" s="521" t="s">
        <v>1047</v>
      </c>
      <c r="D494" s="236"/>
      <c r="E494" s="239"/>
      <c r="F494" s="221"/>
      <c r="G494" s="559">
        <f>SUM(G495)</f>
        <v>6</v>
      </c>
      <c r="H494" s="558">
        <f>SUM(H495)</f>
        <v>6700</v>
      </c>
      <c r="I494" s="481"/>
      <c r="J494" s="225" t="s">
        <v>69</v>
      </c>
      <c r="K494" s="280"/>
      <c r="L494" s="240"/>
      <c r="M494" s="195"/>
      <c r="N494" s="19"/>
      <c r="O494" s="19"/>
      <c r="P494" s="19"/>
      <c r="Q494" s="19"/>
      <c r="R494" s="19"/>
    </row>
    <row r="495" spans="1:18" ht="12.75" x14ac:dyDescent="0.2">
      <c r="A495" s="613">
        <v>1</v>
      </c>
      <c r="B495" s="221">
        <v>16291</v>
      </c>
      <c r="C495" s="649" t="s">
        <v>69</v>
      </c>
      <c r="D495" s="224" t="s">
        <v>1043</v>
      </c>
      <c r="E495" s="224" t="s">
        <v>1078</v>
      </c>
      <c r="F495" s="221" t="s">
        <v>28</v>
      </c>
      <c r="G495" s="255">
        <v>6</v>
      </c>
      <c r="H495" s="237">
        <v>6700</v>
      </c>
      <c r="I495" s="224" t="s">
        <v>1044</v>
      </c>
      <c r="J495" s="225" t="s">
        <v>69</v>
      </c>
      <c r="K495" s="280"/>
      <c r="L495" s="240"/>
      <c r="M495" s="195"/>
      <c r="N495" s="19"/>
      <c r="O495" s="19"/>
      <c r="P495" s="19"/>
      <c r="Q495" s="19"/>
      <c r="R495" s="19"/>
    </row>
    <row r="496" spans="1:18" ht="12.75" x14ac:dyDescent="0.2">
      <c r="A496" s="613"/>
      <c r="B496" s="221"/>
      <c r="C496" s="195"/>
      <c r="D496" s="236"/>
      <c r="E496" s="239"/>
      <c r="F496" s="221"/>
      <c r="G496" s="273"/>
      <c r="H496" s="227"/>
      <c r="I496" s="481"/>
      <c r="J496" s="227"/>
      <c r="K496" s="280"/>
      <c r="L496" s="240"/>
      <c r="M496" s="195"/>
      <c r="N496" s="19"/>
      <c r="O496" s="19"/>
      <c r="P496" s="19"/>
      <c r="Q496" s="19"/>
      <c r="R496" s="19"/>
    </row>
    <row r="497" spans="1:18" ht="12.75" x14ac:dyDescent="0.2">
      <c r="A497" s="613"/>
      <c r="B497" s="530">
        <v>16292</v>
      </c>
      <c r="C497" s="521" t="s">
        <v>1068</v>
      </c>
      <c r="D497" s="221"/>
      <c r="E497" s="221"/>
      <c r="F497" s="221"/>
      <c r="G497" s="555">
        <f>SUM(G498:G504)</f>
        <v>30</v>
      </c>
      <c r="H497" s="555">
        <f>SUM(H498:H504)</f>
        <v>0</v>
      </c>
      <c r="I497" s="224"/>
      <c r="J497" s="225" t="s">
        <v>69</v>
      </c>
      <c r="K497" s="221"/>
      <c r="L497" s="221"/>
      <c r="M497" s="544"/>
      <c r="N497" s="19"/>
      <c r="O497" s="19"/>
      <c r="P497" s="19"/>
      <c r="Q497" s="19"/>
      <c r="R497" s="19"/>
    </row>
    <row r="498" spans="1:18" ht="12.75" x14ac:dyDescent="0.2">
      <c r="A498" s="613">
        <v>1</v>
      </c>
      <c r="B498" s="221">
        <v>16292</v>
      </c>
      <c r="C498" s="224" t="s">
        <v>1074</v>
      </c>
      <c r="D498" s="224" t="s">
        <v>1075</v>
      </c>
      <c r="E498" s="224" t="s">
        <v>1077</v>
      </c>
      <c r="F498" s="255" t="s">
        <v>244</v>
      </c>
      <c r="G498" s="255">
        <v>20</v>
      </c>
      <c r="H498" s="237" t="s">
        <v>69</v>
      </c>
      <c r="I498" s="224" t="s">
        <v>1076</v>
      </c>
      <c r="J498" s="225" t="s">
        <v>69</v>
      </c>
      <c r="K498" s="221"/>
      <c r="L498" s="221"/>
      <c r="M498" s="544"/>
      <c r="N498" s="19"/>
      <c r="O498" s="19"/>
      <c r="P498" s="19"/>
      <c r="Q498" s="19"/>
      <c r="R498" s="19"/>
    </row>
    <row r="499" spans="1:18" ht="12.75" x14ac:dyDescent="0.2">
      <c r="A499" s="613">
        <v>2</v>
      </c>
      <c r="B499" s="221">
        <v>16292</v>
      </c>
      <c r="C499" s="649" t="s">
        <v>69</v>
      </c>
      <c r="D499" s="224" t="s">
        <v>1085</v>
      </c>
      <c r="E499" s="224" t="s">
        <v>1084</v>
      </c>
      <c r="F499" s="221" t="s">
        <v>28</v>
      </c>
      <c r="G499" s="255">
        <v>2</v>
      </c>
      <c r="H499" s="237" t="s">
        <v>69</v>
      </c>
      <c r="I499" s="224" t="s">
        <v>1083</v>
      </c>
      <c r="J499" s="225" t="s">
        <v>69</v>
      </c>
      <c r="K499" s="221"/>
      <c r="L499" s="221"/>
      <c r="M499" s="544"/>
      <c r="N499" s="19"/>
      <c r="O499" s="19"/>
      <c r="P499" s="19"/>
      <c r="Q499" s="19"/>
      <c r="R499" s="19"/>
    </row>
    <row r="500" spans="1:18" ht="12.75" x14ac:dyDescent="0.2">
      <c r="A500" s="613">
        <v>3</v>
      </c>
      <c r="B500" s="221">
        <v>16292</v>
      </c>
      <c r="C500" s="649" t="s">
        <v>69</v>
      </c>
      <c r="D500" s="224" t="s">
        <v>1086</v>
      </c>
      <c r="E500" s="224" t="s">
        <v>1084</v>
      </c>
      <c r="F500" s="221" t="s">
        <v>28</v>
      </c>
      <c r="G500" s="255">
        <v>2</v>
      </c>
      <c r="H500" s="237" t="s">
        <v>69</v>
      </c>
      <c r="I500" s="224" t="s">
        <v>1083</v>
      </c>
      <c r="J500" s="225" t="s">
        <v>69</v>
      </c>
      <c r="K500" s="221"/>
      <c r="L500" s="221"/>
      <c r="M500" s="544"/>
      <c r="N500" s="19"/>
      <c r="O500" s="19"/>
      <c r="P500" s="19"/>
      <c r="Q500" s="19"/>
      <c r="R500" s="19"/>
    </row>
    <row r="501" spans="1:18" ht="12.75" x14ac:dyDescent="0.2">
      <c r="A501" s="613">
        <v>4</v>
      </c>
      <c r="B501" s="221">
        <v>16292</v>
      </c>
      <c r="C501" s="649" t="s">
        <v>69</v>
      </c>
      <c r="D501" s="224" t="s">
        <v>1093</v>
      </c>
      <c r="E501" s="224" t="s">
        <v>1088</v>
      </c>
      <c r="F501" s="221" t="s">
        <v>28</v>
      </c>
      <c r="G501" s="255">
        <v>2</v>
      </c>
      <c r="H501" s="237" t="s">
        <v>69</v>
      </c>
      <c r="I501" s="224" t="s">
        <v>1087</v>
      </c>
      <c r="J501" s="225" t="s">
        <v>69</v>
      </c>
      <c r="K501" s="221"/>
      <c r="L501" s="221"/>
      <c r="M501" s="544"/>
      <c r="N501" s="19"/>
      <c r="O501" s="19"/>
      <c r="P501" s="19"/>
      <c r="Q501" s="19"/>
      <c r="R501" s="19"/>
    </row>
    <row r="502" spans="1:18" ht="12.75" x14ac:dyDescent="0.2">
      <c r="A502" s="613">
        <v>5</v>
      </c>
      <c r="B502" s="221">
        <v>16292</v>
      </c>
      <c r="C502" s="649" t="s">
        <v>69</v>
      </c>
      <c r="D502" s="224" t="s">
        <v>1092</v>
      </c>
      <c r="E502" s="224" t="s">
        <v>1089</v>
      </c>
      <c r="F502" s="221" t="s">
        <v>28</v>
      </c>
      <c r="G502" s="255">
        <v>2</v>
      </c>
      <c r="H502" s="237" t="s">
        <v>69</v>
      </c>
      <c r="I502" s="224" t="s">
        <v>1090</v>
      </c>
      <c r="J502" s="225" t="s">
        <v>69</v>
      </c>
      <c r="K502" s="221"/>
      <c r="L502" s="221"/>
      <c r="M502" s="544"/>
      <c r="N502" s="19"/>
      <c r="O502" s="19"/>
      <c r="P502" s="19"/>
      <c r="Q502" s="19"/>
      <c r="R502" s="19"/>
    </row>
    <row r="503" spans="1:18" ht="12.75" x14ac:dyDescent="0.2">
      <c r="A503" s="613"/>
      <c r="B503" s="221"/>
      <c r="C503" s="221"/>
      <c r="D503" s="224"/>
      <c r="E503" s="221"/>
      <c r="F503" s="221"/>
      <c r="G503" s="255"/>
      <c r="H503" s="237"/>
      <c r="I503" s="224" t="s">
        <v>1091</v>
      </c>
      <c r="J503" s="225" t="s">
        <v>69</v>
      </c>
      <c r="K503" s="221"/>
      <c r="L503" s="221"/>
      <c r="M503" s="544"/>
      <c r="N503" s="19"/>
      <c r="O503" s="19"/>
      <c r="P503" s="19"/>
      <c r="Q503" s="19"/>
      <c r="R503" s="19"/>
    </row>
    <row r="504" spans="1:18" ht="12.75" x14ac:dyDescent="0.2">
      <c r="A504" s="613">
        <v>7</v>
      </c>
      <c r="B504" s="221">
        <v>16292</v>
      </c>
      <c r="C504" s="649" t="s">
        <v>69</v>
      </c>
      <c r="D504" s="224" t="s">
        <v>1097</v>
      </c>
      <c r="E504" s="224" t="s">
        <v>713</v>
      </c>
      <c r="F504" s="221" t="s">
        <v>28</v>
      </c>
      <c r="G504" s="255">
        <v>2</v>
      </c>
      <c r="H504" s="237" t="s">
        <v>69</v>
      </c>
      <c r="I504" s="224" t="s">
        <v>1096</v>
      </c>
      <c r="J504" s="225" t="s">
        <v>69</v>
      </c>
      <c r="K504" s="221"/>
      <c r="L504" s="221"/>
      <c r="M504" s="544"/>
      <c r="N504" s="19"/>
      <c r="O504" s="19"/>
      <c r="P504" s="19"/>
      <c r="Q504" s="19"/>
      <c r="R504" s="19"/>
    </row>
    <row r="505" spans="1:18" ht="12.75" x14ac:dyDescent="0.2">
      <c r="A505" s="613"/>
      <c r="B505" s="221"/>
      <c r="C505" s="221"/>
      <c r="D505" s="221"/>
      <c r="E505" s="221"/>
      <c r="F505" s="221"/>
      <c r="G505" s="255"/>
      <c r="H505" s="230"/>
      <c r="I505" s="224"/>
      <c r="J505" s="220"/>
      <c r="K505" s="221"/>
      <c r="L505" s="221"/>
      <c r="M505" s="544"/>
      <c r="N505" s="19"/>
      <c r="O505" s="19"/>
      <c r="P505" s="19"/>
      <c r="Q505" s="19"/>
      <c r="R505" s="19"/>
    </row>
    <row r="506" spans="1:18" ht="12.75" x14ac:dyDescent="0.2">
      <c r="A506" s="610"/>
      <c r="B506" s="530">
        <v>18</v>
      </c>
      <c r="C506" s="151" t="s">
        <v>416</v>
      </c>
      <c r="D506" s="531"/>
      <c r="E506" s="531"/>
      <c r="F506" s="530"/>
      <c r="G506" s="558">
        <f>+G508</f>
        <v>18</v>
      </c>
      <c r="H506" s="550">
        <f>+H508</f>
        <v>170146</v>
      </c>
      <c r="I506" s="526"/>
      <c r="J506" s="550">
        <f>+J508</f>
        <v>514300</v>
      </c>
      <c r="K506" s="550" t="str">
        <f>+K508</f>
        <v>LEMBAR</v>
      </c>
      <c r="L506" s="545"/>
      <c r="M506" s="189"/>
      <c r="N506" s="19"/>
      <c r="O506" s="19"/>
      <c r="P506" s="19"/>
      <c r="Q506" s="19"/>
      <c r="R506" s="19"/>
    </row>
    <row r="507" spans="1:18" ht="12.75" x14ac:dyDescent="0.2">
      <c r="A507" s="613"/>
      <c r="B507" s="221"/>
      <c r="C507" s="221"/>
      <c r="D507" s="221"/>
      <c r="E507" s="221"/>
      <c r="F507" s="221"/>
      <c r="G507" s="255"/>
      <c r="H507" s="230"/>
      <c r="I507" s="224"/>
      <c r="J507" s="220"/>
      <c r="K507" s="221"/>
      <c r="L507" s="221"/>
      <c r="M507" s="544"/>
      <c r="N507" s="19"/>
      <c r="O507" s="19"/>
      <c r="P507" s="19"/>
      <c r="Q507" s="19"/>
      <c r="R507" s="19"/>
    </row>
    <row r="508" spans="1:18" ht="12.75" x14ac:dyDescent="0.2">
      <c r="A508" s="610"/>
      <c r="B508" s="530">
        <v>18111</v>
      </c>
      <c r="C508" s="151" t="s">
        <v>1069</v>
      </c>
      <c r="D508" s="531"/>
      <c r="E508" s="531"/>
      <c r="F508" s="530"/>
      <c r="G508" s="684">
        <f>SUM(G509:G518)</f>
        <v>18</v>
      </c>
      <c r="H508" s="560">
        <f>SUM(H509:H518)</f>
        <v>170146</v>
      </c>
      <c r="I508" s="522"/>
      <c r="J508" s="560">
        <f>SUM(J509:J518)</f>
        <v>514300</v>
      </c>
      <c r="K508" s="545" t="s">
        <v>152</v>
      </c>
      <c r="L508" s="545"/>
      <c r="M508" s="184"/>
      <c r="N508" s="19"/>
      <c r="O508" s="19"/>
      <c r="P508" s="19"/>
      <c r="Q508" s="19"/>
      <c r="R508" s="19"/>
    </row>
    <row r="509" spans="1:18" ht="12.75" x14ac:dyDescent="0.2">
      <c r="A509" s="613">
        <v>1</v>
      </c>
      <c r="B509" s="221">
        <v>18111</v>
      </c>
      <c r="C509" s="236" t="s">
        <v>148</v>
      </c>
      <c r="D509" s="236" t="s">
        <v>149</v>
      </c>
      <c r="E509" s="239" t="s">
        <v>852</v>
      </c>
      <c r="F509" s="221" t="s">
        <v>28</v>
      </c>
      <c r="G509" s="273">
        <v>2</v>
      </c>
      <c r="H509" s="227">
        <v>46000</v>
      </c>
      <c r="I509" s="481" t="s">
        <v>1004</v>
      </c>
      <c r="J509" s="242">
        <v>1200</v>
      </c>
      <c r="K509" s="240" t="s">
        <v>152</v>
      </c>
      <c r="L509" s="240">
        <v>1988</v>
      </c>
      <c r="M509" s="78"/>
      <c r="N509" s="19"/>
      <c r="O509" s="19"/>
      <c r="P509" s="19"/>
      <c r="Q509" s="19"/>
      <c r="R509" s="19"/>
    </row>
    <row r="510" spans="1:18" ht="12.75" x14ac:dyDescent="0.2">
      <c r="A510" s="613">
        <v>2</v>
      </c>
      <c r="B510" s="221">
        <v>18111</v>
      </c>
      <c r="C510" s="236" t="s">
        <v>153</v>
      </c>
      <c r="D510" s="236" t="s">
        <v>154</v>
      </c>
      <c r="E510" s="239" t="s">
        <v>853</v>
      </c>
      <c r="F510" s="221" t="s">
        <v>28</v>
      </c>
      <c r="G510" s="273">
        <v>2</v>
      </c>
      <c r="H510" s="227">
        <v>16471</v>
      </c>
      <c r="I510" s="481" t="s">
        <v>1004</v>
      </c>
      <c r="J510" s="242">
        <v>1200</v>
      </c>
      <c r="K510" s="240" t="s">
        <v>152</v>
      </c>
      <c r="L510" s="240">
        <v>1991</v>
      </c>
      <c r="M510" s="78"/>
      <c r="N510" s="19"/>
      <c r="O510" s="19"/>
      <c r="P510" s="19"/>
      <c r="Q510" s="19"/>
      <c r="R510" s="19"/>
    </row>
    <row r="511" spans="1:18" ht="12.75" x14ac:dyDescent="0.2">
      <c r="A511" s="613">
        <v>3</v>
      </c>
      <c r="B511" s="221">
        <v>18111</v>
      </c>
      <c r="C511" s="236" t="s">
        <v>157</v>
      </c>
      <c r="D511" s="236" t="s">
        <v>158</v>
      </c>
      <c r="E511" s="239" t="s">
        <v>854</v>
      </c>
      <c r="F511" s="221" t="s">
        <v>28</v>
      </c>
      <c r="G511" s="273">
        <v>1</v>
      </c>
      <c r="H511" s="227">
        <v>3025</v>
      </c>
      <c r="I511" s="481" t="s">
        <v>1005</v>
      </c>
      <c r="J511" s="242">
        <v>30000</v>
      </c>
      <c r="K511" s="240" t="s">
        <v>152</v>
      </c>
      <c r="L511" s="240">
        <v>1988</v>
      </c>
      <c r="M511" s="78"/>
      <c r="N511" s="19"/>
      <c r="O511" s="19"/>
      <c r="P511" s="19"/>
      <c r="Q511" s="19"/>
      <c r="R511" s="19"/>
    </row>
    <row r="512" spans="1:18" ht="12.75" x14ac:dyDescent="0.2">
      <c r="A512" s="613">
        <v>4</v>
      </c>
      <c r="B512" s="221">
        <v>18111</v>
      </c>
      <c r="C512" s="236" t="s">
        <v>160</v>
      </c>
      <c r="D512" s="236" t="s">
        <v>161</v>
      </c>
      <c r="E512" s="239" t="s">
        <v>855</v>
      </c>
      <c r="F512" s="221" t="s">
        <v>28</v>
      </c>
      <c r="G512" s="273">
        <v>1</v>
      </c>
      <c r="H512" s="227">
        <v>3325</v>
      </c>
      <c r="I512" s="481" t="s">
        <v>1005</v>
      </c>
      <c r="J512" s="242">
        <v>3000</v>
      </c>
      <c r="K512" s="240" t="s">
        <v>152</v>
      </c>
      <c r="L512" s="240">
        <v>1988</v>
      </c>
      <c r="M512" s="78"/>
      <c r="N512" s="19"/>
      <c r="O512" s="19"/>
      <c r="P512" s="19"/>
      <c r="Q512" s="19"/>
      <c r="R512" s="19"/>
    </row>
    <row r="513" spans="1:18" ht="12.75" x14ac:dyDescent="0.2">
      <c r="A513" s="613">
        <v>5</v>
      </c>
      <c r="B513" s="221">
        <v>18111</v>
      </c>
      <c r="C513" s="236" t="s">
        <v>148</v>
      </c>
      <c r="D513" s="236" t="s">
        <v>163</v>
      </c>
      <c r="E513" s="239" t="s">
        <v>856</v>
      </c>
      <c r="F513" s="221" t="s">
        <v>28</v>
      </c>
      <c r="G513" s="273">
        <v>3</v>
      </c>
      <c r="H513" s="227">
        <v>11500</v>
      </c>
      <c r="I513" s="481" t="s">
        <v>1005</v>
      </c>
      <c r="J513" s="242">
        <v>1100</v>
      </c>
      <c r="K513" s="240" t="s">
        <v>152</v>
      </c>
      <c r="L513" s="240">
        <v>1989</v>
      </c>
      <c r="M513" s="78"/>
      <c r="N513" s="19"/>
      <c r="O513" s="19"/>
      <c r="P513" s="19"/>
      <c r="Q513" s="19"/>
      <c r="R513" s="19"/>
    </row>
    <row r="514" spans="1:18" ht="12.75" x14ac:dyDescent="0.2">
      <c r="A514" s="613">
        <v>6</v>
      </c>
      <c r="B514" s="221">
        <v>18111</v>
      </c>
      <c r="C514" s="236" t="s">
        <v>165</v>
      </c>
      <c r="D514" s="236" t="s">
        <v>166</v>
      </c>
      <c r="E514" s="239" t="s">
        <v>857</v>
      </c>
      <c r="F514" s="221" t="s">
        <v>28</v>
      </c>
      <c r="G514" s="273">
        <v>1</v>
      </c>
      <c r="H514" s="227">
        <v>3325</v>
      </c>
      <c r="I514" s="481" t="s">
        <v>1005</v>
      </c>
      <c r="J514" s="242">
        <v>3000</v>
      </c>
      <c r="K514" s="240" t="s">
        <v>152</v>
      </c>
      <c r="L514" s="240">
        <v>1989</v>
      </c>
      <c r="M514" s="78"/>
      <c r="N514" s="19"/>
      <c r="O514" s="19"/>
      <c r="P514" s="19"/>
      <c r="Q514" s="19"/>
      <c r="R514" s="19"/>
    </row>
    <row r="515" spans="1:18" ht="12.75" x14ac:dyDescent="0.2">
      <c r="A515" s="613">
        <v>7</v>
      </c>
      <c r="B515" s="221">
        <v>18111</v>
      </c>
      <c r="C515" s="236" t="s">
        <v>168</v>
      </c>
      <c r="D515" s="236" t="s">
        <v>169</v>
      </c>
      <c r="E515" s="239" t="s">
        <v>858</v>
      </c>
      <c r="F515" s="221" t="s">
        <v>28</v>
      </c>
      <c r="G515" s="273">
        <v>1</v>
      </c>
      <c r="H515" s="227">
        <v>3325</v>
      </c>
      <c r="I515" s="481" t="s">
        <v>1005</v>
      </c>
      <c r="J515" s="242">
        <v>3000</v>
      </c>
      <c r="K515" s="240" t="s">
        <v>152</v>
      </c>
      <c r="L515" s="240">
        <v>1989</v>
      </c>
      <c r="M515" s="78"/>
      <c r="N515" s="19"/>
      <c r="O515" s="19"/>
      <c r="P515" s="19"/>
      <c r="Q515" s="19"/>
      <c r="R515" s="19"/>
    </row>
    <row r="516" spans="1:18" ht="12.75" x14ac:dyDescent="0.2">
      <c r="A516" s="613">
        <v>8</v>
      </c>
      <c r="B516" s="221">
        <v>18111</v>
      </c>
      <c r="C516" s="239" t="s">
        <v>224</v>
      </c>
      <c r="D516" s="239" t="s">
        <v>200</v>
      </c>
      <c r="E516" s="239" t="s">
        <v>859</v>
      </c>
      <c r="F516" s="221" t="s">
        <v>28</v>
      </c>
      <c r="G516" s="273">
        <v>2</v>
      </c>
      <c r="H516" s="227">
        <v>61470</v>
      </c>
      <c r="I516" s="481" t="s">
        <v>202</v>
      </c>
      <c r="J516" s="242">
        <v>462000</v>
      </c>
      <c r="K516" s="240" t="s">
        <v>152</v>
      </c>
      <c r="L516" s="221">
        <v>2009</v>
      </c>
      <c r="M516" s="224" t="s">
        <v>888</v>
      </c>
      <c r="N516" s="19"/>
      <c r="O516" s="19"/>
      <c r="P516" s="19"/>
      <c r="Q516" s="19"/>
      <c r="R516" s="19"/>
    </row>
    <row r="517" spans="1:18" ht="12.75" x14ac:dyDescent="0.2">
      <c r="A517" s="613">
        <v>9</v>
      </c>
      <c r="B517" s="221">
        <v>18111</v>
      </c>
      <c r="C517" s="236" t="s">
        <v>153</v>
      </c>
      <c r="D517" s="236" t="s">
        <v>154</v>
      </c>
      <c r="E517" s="239" t="s">
        <v>860</v>
      </c>
      <c r="F517" s="221" t="s">
        <v>28</v>
      </c>
      <c r="G517" s="273">
        <v>2</v>
      </c>
      <c r="H517" s="227">
        <v>13705</v>
      </c>
      <c r="I517" s="481" t="s">
        <v>1005</v>
      </c>
      <c r="J517" s="242">
        <v>2300</v>
      </c>
      <c r="K517" s="240" t="s">
        <v>152</v>
      </c>
      <c r="L517" s="240">
        <v>1991</v>
      </c>
      <c r="M517" s="78"/>
      <c r="N517" s="19"/>
      <c r="O517" s="19"/>
      <c r="P517" s="19"/>
      <c r="Q517" s="19"/>
      <c r="R517" s="19"/>
    </row>
    <row r="518" spans="1:18" ht="12.75" x14ac:dyDescent="0.2">
      <c r="A518" s="613">
        <v>10</v>
      </c>
      <c r="B518" s="221">
        <v>18111</v>
      </c>
      <c r="C518" s="236" t="s">
        <v>331</v>
      </c>
      <c r="D518" s="236" t="s">
        <v>69</v>
      </c>
      <c r="E518" s="239" t="s">
        <v>861</v>
      </c>
      <c r="F518" s="221" t="s">
        <v>28</v>
      </c>
      <c r="G518" s="273">
        <v>3</v>
      </c>
      <c r="H518" s="227">
        <v>8000</v>
      </c>
      <c r="I518" s="481" t="s">
        <v>1005</v>
      </c>
      <c r="J518" s="227">
        <v>7500</v>
      </c>
      <c r="K518" s="240" t="s">
        <v>152</v>
      </c>
      <c r="L518" s="240">
        <v>1991</v>
      </c>
      <c r="M518" s="195"/>
      <c r="N518" s="19"/>
      <c r="O518" s="19"/>
      <c r="P518" s="19"/>
      <c r="Q518" s="19"/>
      <c r="R518" s="19"/>
    </row>
    <row r="519" spans="1:18" ht="12.75" x14ac:dyDescent="0.2">
      <c r="A519" s="610"/>
      <c r="B519" s="530"/>
      <c r="C519" s="151"/>
      <c r="D519" s="531"/>
      <c r="E519" s="531"/>
      <c r="F519" s="530"/>
      <c r="G519" s="558"/>
      <c r="H519" s="550"/>
      <c r="I519" s="526"/>
      <c r="J519" s="561"/>
      <c r="K519" s="562"/>
      <c r="L519" s="545"/>
      <c r="M519" s="189"/>
      <c r="N519" s="19"/>
      <c r="O519" s="19"/>
      <c r="P519" s="19"/>
      <c r="Q519" s="19"/>
      <c r="R519" s="19"/>
    </row>
    <row r="520" spans="1:18" ht="12.75" x14ac:dyDescent="0.2">
      <c r="A520" s="668"/>
      <c r="B520" s="530">
        <v>20</v>
      </c>
      <c r="C520" s="2129" t="s">
        <v>410</v>
      </c>
      <c r="D520" s="2129"/>
      <c r="E520" s="2129"/>
      <c r="F520" s="530"/>
      <c r="G520" s="686">
        <f>+G522+G525</f>
        <v>8</v>
      </c>
      <c r="H520" s="540">
        <f>+H522+H525</f>
        <v>100500</v>
      </c>
      <c r="I520" s="521"/>
      <c r="J520" s="550"/>
      <c r="K520" s="551"/>
      <c r="L520" s="551"/>
      <c r="M520" s="184"/>
      <c r="N520" s="19"/>
      <c r="O520" s="19"/>
      <c r="P520" s="19"/>
      <c r="Q520" s="19"/>
      <c r="R520" s="19"/>
    </row>
    <row r="521" spans="1:18" ht="12.75" x14ac:dyDescent="0.2">
      <c r="A521" s="613"/>
      <c r="B521" s="221"/>
      <c r="C521" s="221"/>
      <c r="D521" s="221"/>
      <c r="E521" s="221"/>
      <c r="F521" s="221"/>
      <c r="G521" s="255"/>
      <c r="H521" s="230"/>
      <c r="I521" s="224"/>
      <c r="J521" s="220"/>
      <c r="K521" s="221"/>
      <c r="L521" s="221"/>
      <c r="M521" s="544"/>
      <c r="N521" s="19"/>
      <c r="O521" s="19"/>
      <c r="P521" s="19"/>
      <c r="Q521" s="19"/>
      <c r="R521" s="19"/>
    </row>
    <row r="522" spans="1:18" ht="12.75" x14ac:dyDescent="0.2">
      <c r="A522" s="610"/>
      <c r="B522" s="530">
        <v>20115</v>
      </c>
      <c r="C522" s="151" t="s">
        <v>1070</v>
      </c>
      <c r="D522" s="531"/>
      <c r="E522" s="531"/>
      <c r="F522" s="530"/>
      <c r="G522" s="559">
        <f>SUM(G523)</f>
        <v>3</v>
      </c>
      <c r="H522" s="558">
        <f>SUM(H523)</f>
        <v>59000</v>
      </c>
      <c r="I522" s="522"/>
      <c r="J522" s="550">
        <v>95</v>
      </c>
      <c r="K522" s="545" t="s">
        <v>30</v>
      </c>
      <c r="L522" s="545"/>
      <c r="M522" s="184"/>
      <c r="N522" s="19"/>
      <c r="O522" s="19"/>
      <c r="P522" s="19"/>
      <c r="Q522" s="19"/>
      <c r="R522" s="19"/>
    </row>
    <row r="523" spans="1:18" ht="12.75" x14ac:dyDescent="0.2">
      <c r="A523" s="613">
        <v>1</v>
      </c>
      <c r="B523" s="221">
        <v>20115</v>
      </c>
      <c r="C523" s="195" t="s">
        <v>402</v>
      </c>
      <c r="D523" s="195" t="s">
        <v>237</v>
      </c>
      <c r="E523" s="195" t="s">
        <v>238</v>
      </c>
      <c r="F523" s="221" t="s">
        <v>28</v>
      </c>
      <c r="G523" s="255">
        <v>3</v>
      </c>
      <c r="H523" s="229">
        <v>59000</v>
      </c>
      <c r="I523" s="224" t="s">
        <v>1006</v>
      </c>
      <c r="J523" s="229">
        <v>95</v>
      </c>
      <c r="K523" s="221" t="s">
        <v>30</v>
      </c>
      <c r="L523" s="221">
        <v>2009</v>
      </c>
      <c r="M523" s="224" t="s">
        <v>888</v>
      </c>
      <c r="N523" s="19"/>
      <c r="O523" s="19"/>
      <c r="P523" s="19"/>
      <c r="Q523" s="19"/>
      <c r="R523" s="19"/>
    </row>
    <row r="524" spans="1:18" ht="12.75" x14ac:dyDescent="0.2">
      <c r="A524" s="613"/>
      <c r="B524" s="221"/>
      <c r="C524" s="221"/>
      <c r="D524" s="221"/>
      <c r="E524" s="221"/>
      <c r="F524" s="221"/>
      <c r="G524" s="255"/>
      <c r="H524" s="230"/>
      <c r="I524" s="224"/>
      <c r="J524" s="220"/>
      <c r="K524" s="221"/>
      <c r="L524" s="221"/>
      <c r="M524" s="544"/>
      <c r="N524" s="19"/>
      <c r="O524" s="19"/>
      <c r="P524" s="19"/>
      <c r="Q524" s="19"/>
      <c r="R524" s="19"/>
    </row>
    <row r="525" spans="1:18" ht="12.75" x14ac:dyDescent="0.2">
      <c r="A525" s="610"/>
      <c r="B525" s="530">
        <v>20231</v>
      </c>
      <c r="C525" s="151" t="s">
        <v>1071</v>
      </c>
      <c r="D525" s="531"/>
      <c r="E525" s="531"/>
      <c r="F525" s="530"/>
      <c r="G525" s="559">
        <f>SUM(G526)</f>
        <v>5</v>
      </c>
      <c r="H525" s="558">
        <f>SUM(H526)</f>
        <v>41500</v>
      </c>
      <c r="I525" s="522"/>
      <c r="J525" s="550">
        <v>108000</v>
      </c>
      <c r="K525" s="562" t="s">
        <v>173</v>
      </c>
      <c r="L525" s="545"/>
      <c r="M525" s="184"/>
      <c r="N525" s="19"/>
      <c r="O525" s="19"/>
      <c r="P525" s="19"/>
      <c r="Q525" s="19"/>
      <c r="R525" s="19"/>
    </row>
    <row r="526" spans="1:18" ht="12.75" x14ac:dyDescent="0.2">
      <c r="A526" s="613">
        <v>1</v>
      </c>
      <c r="B526" s="221">
        <v>20231</v>
      </c>
      <c r="C526" s="195" t="s">
        <v>180</v>
      </c>
      <c r="D526" s="239" t="s">
        <v>181</v>
      </c>
      <c r="E526" s="239" t="s">
        <v>405</v>
      </c>
      <c r="F526" s="221" t="s">
        <v>28</v>
      </c>
      <c r="G526" s="273">
        <v>5</v>
      </c>
      <c r="H526" s="227">
        <v>41500</v>
      </c>
      <c r="I526" s="481" t="s">
        <v>1007</v>
      </c>
      <c r="J526" s="227">
        <v>108000</v>
      </c>
      <c r="K526" s="280" t="s">
        <v>173</v>
      </c>
      <c r="L526" s="240">
        <v>2008</v>
      </c>
      <c r="M526" s="224" t="s">
        <v>888</v>
      </c>
      <c r="N526" s="19"/>
      <c r="O526" s="19"/>
      <c r="P526" s="19"/>
      <c r="Q526" s="19"/>
      <c r="R526" s="19"/>
    </row>
    <row r="527" spans="1:18" ht="12.75" x14ac:dyDescent="0.2">
      <c r="A527" s="610"/>
      <c r="B527" s="530"/>
      <c r="C527" s="151"/>
      <c r="D527" s="531"/>
      <c r="E527" s="531"/>
      <c r="F527" s="530"/>
      <c r="G527" s="558"/>
      <c r="H527" s="550"/>
      <c r="I527" s="526"/>
      <c r="J527" s="561"/>
      <c r="K527" s="562"/>
      <c r="L527" s="545"/>
      <c r="M527" s="189"/>
      <c r="N527" s="19"/>
      <c r="O527" s="19"/>
      <c r="P527" s="19"/>
      <c r="Q527" s="19"/>
      <c r="R527" s="19"/>
    </row>
    <row r="528" spans="1:18" ht="12.75" x14ac:dyDescent="0.2">
      <c r="A528" s="610"/>
      <c r="B528" s="530">
        <v>22</v>
      </c>
      <c r="C528" s="151" t="s">
        <v>411</v>
      </c>
      <c r="D528" s="533"/>
      <c r="E528" s="533"/>
      <c r="F528" s="530"/>
      <c r="G528" s="559"/>
      <c r="H528" s="550"/>
      <c r="I528" s="527"/>
      <c r="J528" s="549"/>
      <c r="K528" s="562"/>
      <c r="L528" s="545"/>
      <c r="M528" s="184"/>
      <c r="N528" s="19"/>
      <c r="O528" s="19"/>
      <c r="P528" s="19"/>
      <c r="Q528" s="19"/>
      <c r="R528" s="19"/>
    </row>
    <row r="529" spans="1:18" ht="12.75" x14ac:dyDescent="0.2">
      <c r="A529" s="610"/>
      <c r="B529" s="530"/>
      <c r="C529" s="151"/>
      <c r="D529" s="533"/>
      <c r="E529" s="533"/>
      <c r="F529" s="530"/>
      <c r="G529" s="559"/>
      <c r="H529" s="550"/>
      <c r="I529" s="527"/>
      <c r="J529" s="549"/>
      <c r="K529" s="562"/>
      <c r="L529" s="545"/>
      <c r="M529" s="184"/>
      <c r="N529" s="19"/>
      <c r="O529" s="19"/>
      <c r="P529" s="19"/>
      <c r="Q529" s="19"/>
      <c r="R529" s="19"/>
    </row>
    <row r="530" spans="1:18" ht="12.75" x14ac:dyDescent="0.2">
      <c r="A530" s="610"/>
      <c r="B530" s="530">
        <v>22112</v>
      </c>
      <c r="C530" s="151" t="s">
        <v>946</v>
      </c>
      <c r="D530" s="533"/>
      <c r="E530" s="533"/>
      <c r="F530" s="530"/>
      <c r="G530" s="559">
        <f>SUM(G531)</f>
        <v>6</v>
      </c>
      <c r="H530" s="558">
        <f>SUM(H531)</f>
        <v>168000</v>
      </c>
      <c r="I530" s="527"/>
      <c r="J530" s="549"/>
      <c r="K530" s="562"/>
      <c r="L530" s="545"/>
      <c r="M530" s="184"/>
      <c r="N530" s="19"/>
      <c r="O530" s="19"/>
      <c r="P530" s="19"/>
      <c r="Q530" s="19"/>
      <c r="R530" s="19"/>
    </row>
    <row r="531" spans="1:18" ht="12.75" x14ac:dyDescent="0.2">
      <c r="A531" s="609">
        <v>1</v>
      </c>
      <c r="B531" s="221">
        <v>22112</v>
      </c>
      <c r="C531" s="195" t="s">
        <v>947</v>
      </c>
      <c r="D531" s="239" t="s">
        <v>948</v>
      </c>
      <c r="E531" s="239" t="s">
        <v>950</v>
      </c>
      <c r="F531" s="221" t="s">
        <v>28</v>
      </c>
      <c r="G531" s="273">
        <v>6</v>
      </c>
      <c r="H531" s="225">
        <v>168000</v>
      </c>
      <c r="I531" s="481" t="s">
        <v>949</v>
      </c>
      <c r="J531" s="225" t="s">
        <v>69</v>
      </c>
      <c r="K531" s="280"/>
      <c r="L531" s="240"/>
      <c r="M531" s="150"/>
      <c r="N531" s="19"/>
      <c r="O531" s="19"/>
      <c r="P531" s="19"/>
      <c r="Q531" s="19"/>
      <c r="R531" s="19"/>
    </row>
    <row r="532" spans="1:18" ht="12.75" x14ac:dyDescent="0.2">
      <c r="A532" s="610"/>
      <c r="B532" s="530"/>
      <c r="C532" s="151"/>
      <c r="D532" s="533"/>
      <c r="E532" s="533"/>
      <c r="F532" s="530"/>
      <c r="G532" s="559"/>
      <c r="H532" s="550"/>
      <c r="I532" s="527"/>
      <c r="J532" s="549"/>
      <c r="K532" s="562"/>
      <c r="L532" s="545"/>
      <c r="M532" s="184"/>
      <c r="N532" s="19"/>
      <c r="O532" s="19"/>
      <c r="P532" s="19"/>
      <c r="Q532" s="19"/>
      <c r="R532" s="19"/>
    </row>
    <row r="533" spans="1:18" ht="12.75" x14ac:dyDescent="0.2">
      <c r="A533" s="610"/>
      <c r="B533" s="530">
        <v>22122</v>
      </c>
      <c r="C533" s="151" t="s">
        <v>951</v>
      </c>
      <c r="D533" s="533"/>
      <c r="E533" s="533"/>
      <c r="F533" s="530"/>
      <c r="G533" s="559">
        <f>SUM(G534:G535)</f>
        <v>24</v>
      </c>
      <c r="H533" s="558">
        <f>SUM(H534:H535)</f>
        <v>3150000</v>
      </c>
      <c r="I533" s="527"/>
      <c r="J533" s="549"/>
      <c r="K533" s="562"/>
      <c r="L533" s="545"/>
      <c r="M533" s="184"/>
      <c r="N533" s="19"/>
      <c r="O533" s="19"/>
      <c r="P533" s="19"/>
      <c r="Q533" s="19"/>
      <c r="R533" s="19"/>
    </row>
    <row r="534" spans="1:18" s="196" customFormat="1" ht="12.75" x14ac:dyDescent="0.2">
      <c r="A534" s="609">
        <v>1</v>
      </c>
      <c r="B534" s="221">
        <v>22122</v>
      </c>
      <c r="C534" s="258" t="s">
        <v>69</v>
      </c>
      <c r="D534" s="195" t="s">
        <v>952</v>
      </c>
      <c r="E534" s="239" t="s">
        <v>953</v>
      </c>
      <c r="F534" s="221" t="s">
        <v>28</v>
      </c>
      <c r="G534" s="273">
        <v>2</v>
      </c>
      <c r="H534" s="225" t="s">
        <v>69</v>
      </c>
      <c r="I534" s="481" t="s">
        <v>957</v>
      </c>
      <c r="J534" s="225" t="s">
        <v>69</v>
      </c>
      <c r="K534" s="280"/>
      <c r="L534" s="240"/>
      <c r="M534" s="221"/>
    </row>
    <row r="535" spans="1:18" s="196" customFormat="1" ht="12.75" x14ac:dyDescent="0.2">
      <c r="A535" s="613">
        <v>2</v>
      </c>
      <c r="B535" s="221">
        <v>22122</v>
      </c>
      <c r="C535" s="195" t="s">
        <v>954</v>
      </c>
      <c r="D535" s="239" t="s">
        <v>955</v>
      </c>
      <c r="E535" s="239" t="s">
        <v>959</v>
      </c>
      <c r="F535" s="273" t="s">
        <v>956</v>
      </c>
      <c r="G535" s="273">
        <v>22</v>
      </c>
      <c r="H535" s="651">
        <v>3150000</v>
      </c>
      <c r="I535" s="481" t="s">
        <v>957</v>
      </c>
      <c r="J535" s="225">
        <v>300</v>
      </c>
      <c r="K535" s="221" t="s">
        <v>30</v>
      </c>
      <c r="L535" s="240">
        <v>2010</v>
      </c>
      <c r="M535" s="221" t="s">
        <v>958</v>
      </c>
    </row>
    <row r="536" spans="1:18" s="196" customFormat="1" ht="12.75" x14ac:dyDescent="0.2">
      <c r="A536" s="613"/>
      <c r="B536" s="221"/>
      <c r="C536" s="195"/>
      <c r="D536" s="239"/>
      <c r="E536" s="239" t="s">
        <v>894</v>
      </c>
      <c r="F536" s="221"/>
      <c r="G536" s="273"/>
      <c r="H536" s="225"/>
      <c r="I536" s="481"/>
      <c r="J536" s="227"/>
      <c r="K536" s="280"/>
      <c r="L536" s="240"/>
      <c r="M536" s="224" t="s">
        <v>888</v>
      </c>
    </row>
    <row r="537" spans="1:18" ht="12.75" x14ac:dyDescent="0.2">
      <c r="A537" s="613"/>
      <c r="B537" s="221"/>
      <c r="C537" s="195"/>
      <c r="D537" s="239"/>
      <c r="E537" s="239"/>
      <c r="F537" s="221"/>
      <c r="G537" s="273"/>
      <c r="H537" s="225"/>
      <c r="I537" s="481"/>
      <c r="J537" s="227"/>
      <c r="K537" s="280"/>
      <c r="L537" s="240"/>
      <c r="M537" s="150"/>
      <c r="N537" s="19"/>
      <c r="O537" s="19"/>
      <c r="P537" s="19"/>
      <c r="Q537" s="19"/>
      <c r="R537" s="19"/>
    </row>
    <row r="538" spans="1:18" s="196" customFormat="1" ht="12.75" x14ac:dyDescent="0.2">
      <c r="A538" s="613"/>
      <c r="B538" s="661">
        <v>25</v>
      </c>
      <c r="C538" s="556" t="s">
        <v>973</v>
      </c>
      <c r="D538" s="239"/>
      <c r="E538" s="239"/>
      <c r="F538" s="221"/>
      <c r="G538" s="273"/>
      <c r="H538" s="225"/>
      <c r="I538" s="481"/>
      <c r="J538" s="227"/>
      <c r="K538" s="280"/>
      <c r="L538" s="240"/>
      <c r="M538" s="221"/>
    </row>
    <row r="539" spans="1:18" ht="12.75" x14ac:dyDescent="0.2">
      <c r="A539" s="613"/>
      <c r="B539" s="221"/>
      <c r="C539" s="195"/>
      <c r="D539" s="239"/>
      <c r="E539" s="239"/>
      <c r="F539" s="221"/>
      <c r="G539" s="273"/>
      <c r="H539" s="225"/>
      <c r="I539" s="481"/>
      <c r="J539" s="227"/>
      <c r="K539" s="280"/>
      <c r="L539" s="240"/>
      <c r="M539" s="150"/>
      <c r="N539" s="19"/>
      <c r="O539" s="19"/>
      <c r="P539" s="19"/>
      <c r="Q539" s="19"/>
      <c r="R539" s="19"/>
    </row>
    <row r="540" spans="1:18" s="543" customFormat="1" ht="12.75" x14ac:dyDescent="0.2">
      <c r="A540" s="610"/>
      <c r="B540" s="530">
        <v>25111</v>
      </c>
      <c r="C540" s="151" t="s">
        <v>974</v>
      </c>
      <c r="D540" s="533"/>
      <c r="E540" s="533"/>
      <c r="F540" s="530"/>
      <c r="G540" s="559">
        <f>SUM(G541:G552)</f>
        <v>10</v>
      </c>
      <c r="H540" s="559">
        <f>SUM(H541:H552)</f>
        <v>0</v>
      </c>
      <c r="I540" s="527"/>
      <c r="J540" s="549"/>
      <c r="K540" s="562"/>
      <c r="L540" s="545"/>
      <c r="M540" s="184"/>
    </row>
    <row r="541" spans="1:18" ht="12.75" x14ac:dyDescent="0.2">
      <c r="A541" s="609">
        <v>1</v>
      </c>
      <c r="B541" s="221">
        <v>25111</v>
      </c>
      <c r="C541" s="195" t="s">
        <v>975</v>
      </c>
      <c r="D541" s="239" t="s">
        <v>976</v>
      </c>
      <c r="E541" s="239" t="s">
        <v>979</v>
      </c>
      <c r="F541" s="221" t="s">
        <v>28</v>
      </c>
      <c r="G541" s="273"/>
      <c r="H541" s="225" t="s">
        <v>69</v>
      </c>
      <c r="I541" s="481" t="s">
        <v>977</v>
      </c>
      <c r="J541" s="225" t="s">
        <v>69</v>
      </c>
      <c r="K541" s="280"/>
      <c r="L541" s="240"/>
      <c r="M541" s="150"/>
      <c r="N541" s="19"/>
      <c r="O541" s="19"/>
      <c r="P541" s="19" t="s">
        <v>978</v>
      </c>
      <c r="Q541" s="19"/>
      <c r="R541" s="19"/>
    </row>
    <row r="542" spans="1:18" ht="12.75" x14ac:dyDescent="0.2">
      <c r="A542" s="613">
        <v>2</v>
      </c>
      <c r="B542" s="221">
        <v>25111</v>
      </c>
      <c r="C542" s="195" t="s">
        <v>980</v>
      </c>
      <c r="D542" s="239" t="s">
        <v>981</v>
      </c>
      <c r="E542" s="239" t="s">
        <v>982</v>
      </c>
      <c r="F542" s="221" t="s">
        <v>28</v>
      </c>
      <c r="G542" s="273">
        <v>2</v>
      </c>
      <c r="H542" s="225" t="s">
        <v>69</v>
      </c>
      <c r="I542" s="481" t="s">
        <v>1008</v>
      </c>
      <c r="J542" s="225" t="s">
        <v>69</v>
      </c>
      <c r="K542" s="280"/>
      <c r="L542" s="240"/>
      <c r="M542" s="150"/>
      <c r="N542" s="19"/>
      <c r="O542" s="19"/>
      <c r="P542" s="19"/>
      <c r="Q542" s="19"/>
      <c r="R542" s="19"/>
    </row>
    <row r="543" spans="1:18" ht="12.75" x14ac:dyDescent="0.2">
      <c r="A543" s="613"/>
      <c r="B543" s="221"/>
      <c r="C543" s="195"/>
      <c r="D543" s="239"/>
      <c r="E543" s="239"/>
      <c r="F543" s="221"/>
      <c r="G543" s="273"/>
      <c r="H543" s="225"/>
      <c r="I543" s="481" t="s">
        <v>1009</v>
      </c>
      <c r="J543" s="225" t="s">
        <v>69</v>
      </c>
      <c r="K543" s="280"/>
      <c r="L543" s="240"/>
      <c r="M543" s="150"/>
      <c r="N543" s="19"/>
      <c r="O543" s="19"/>
      <c r="P543" s="19"/>
      <c r="Q543" s="19"/>
      <c r="R543" s="19"/>
    </row>
    <row r="544" spans="1:18" ht="12.75" x14ac:dyDescent="0.2">
      <c r="A544" s="613"/>
      <c r="B544" s="221"/>
      <c r="C544" s="195"/>
      <c r="D544" s="239"/>
      <c r="E544" s="239"/>
      <c r="F544" s="221"/>
      <c r="G544" s="273"/>
      <c r="H544" s="225"/>
      <c r="I544" s="481" t="s">
        <v>1010</v>
      </c>
      <c r="J544" s="225" t="s">
        <v>69</v>
      </c>
      <c r="K544" s="280"/>
      <c r="L544" s="240"/>
      <c r="M544" s="150"/>
      <c r="N544" s="19"/>
      <c r="O544" s="19"/>
      <c r="P544" s="19"/>
      <c r="Q544" s="19"/>
      <c r="R544" s="19"/>
    </row>
    <row r="545" spans="1:18" ht="12.75" x14ac:dyDescent="0.2">
      <c r="A545" s="613">
        <v>3</v>
      </c>
      <c r="B545" s="221">
        <v>25111</v>
      </c>
      <c r="C545" s="258" t="s">
        <v>69</v>
      </c>
      <c r="D545" s="239" t="s">
        <v>983</v>
      </c>
      <c r="E545" s="239" t="s">
        <v>987</v>
      </c>
      <c r="F545" s="221" t="s">
        <v>28</v>
      </c>
      <c r="G545" s="273">
        <v>4</v>
      </c>
      <c r="H545" s="225" t="s">
        <v>69</v>
      </c>
      <c r="I545" s="481" t="s">
        <v>1008</v>
      </c>
      <c r="J545" s="225" t="s">
        <v>69</v>
      </c>
      <c r="K545" s="280"/>
      <c r="L545" s="240"/>
      <c r="M545" s="150"/>
      <c r="N545" s="19"/>
      <c r="O545" s="19"/>
      <c r="P545" s="19"/>
      <c r="Q545" s="19"/>
      <c r="R545" s="19"/>
    </row>
    <row r="546" spans="1:18" ht="12.75" x14ac:dyDescent="0.2">
      <c r="A546" s="613"/>
      <c r="B546" s="221"/>
      <c r="C546" s="195"/>
      <c r="D546" s="239"/>
      <c r="E546" s="239"/>
      <c r="F546" s="221"/>
      <c r="G546" s="273"/>
      <c r="H546" s="225"/>
      <c r="I546" s="481" t="s">
        <v>1011</v>
      </c>
      <c r="J546" s="225" t="s">
        <v>69</v>
      </c>
      <c r="K546" s="280"/>
      <c r="L546" s="240"/>
      <c r="M546" s="150"/>
      <c r="N546" s="19"/>
      <c r="O546" s="19"/>
      <c r="P546" s="19"/>
      <c r="Q546" s="19"/>
      <c r="R546" s="19"/>
    </row>
    <row r="547" spans="1:18" ht="12.75" x14ac:dyDescent="0.2">
      <c r="A547" s="613"/>
      <c r="B547" s="221"/>
      <c r="C547" s="195"/>
      <c r="D547" s="239"/>
      <c r="E547" s="239"/>
      <c r="F547" s="221"/>
      <c r="G547" s="273"/>
      <c r="H547" s="225"/>
      <c r="I547" s="481" t="s">
        <v>1012</v>
      </c>
      <c r="J547" s="225" t="s">
        <v>69</v>
      </c>
      <c r="K547" s="280"/>
      <c r="L547" s="240"/>
      <c r="M547" s="150"/>
      <c r="N547" s="19"/>
      <c r="O547" s="19"/>
      <c r="P547" s="19"/>
      <c r="Q547" s="19"/>
      <c r="R547" s="19"/>
    </row>
    <row r="548" spans="1:18" ht="12.75" x14ac:dyDescent="0.2">
      <c r="A548" s="613">
        <v>4</v>
      </c>
      <c r="B548" s="221">
        <v>25111</v>
      </c>
      <c r="C548" s="195" t="s">
        <v>984</v>
      </c>
      <c r="D548" s="239" t="s">
        <v>985</v>
      </c>
      <c r="E548" s="239" t="s">
        <v>982</v>
      </c>
      <c r="F548" s="221" t="s">
        <v>986</v>
      </c>
      <c r="G548" s="273">
        <v>2</v>
      </c>
      <c r="H548" s="225" t="s">
        <v>69</v>
      </c>
      <c r="I548" s="481" t="s">
        <v>1013</v>
      </c>
      <c r="J548" s="225" t="s">
        <v>69</v>
      </c>
      <c r="K548" s="280"/>
      <c r="L548" s="240"/>
      <c r="M548" s="150"/>
      <c r="N548" s="19"/>
      <c r="O548" s="19"/>
      <c r="P548" s="19"/>
      <c r="Q548" s="19"/>
      <c r="R548" s="19"/>
    </row>
    <row r="549" spans="1:18" ht="12.75" x14ac:dyDescent="0.2">
      <c r="A549" s="613"/>
      <c r="B549" s="221"/>
      <c r="C549" s="195"/>
      <c r="D549" s="239"/>
      <c r="E549" s="239"/>
      <c r="F549" s="221"/>
      <c r="G549" s="273"/>
      <c r="H549" s="225"/>
      <c r="I549" s="481" t="s">
        <v>1011</v>
      </c>
      <c r="J549" s="225" t="s">
        <v>69</v>
      </c>
      <c r="K549" s="280"/>
      <c r="L549" s="240"/>
      <c r="M549" s="150"/>
      <c r="N549" s="19"/>
      <c r="O549" s="19"/>
      <c r="P549" s="19"/>
      <c r="Q549" s="19"/>
      <c r="R549" s="19"/>
    </row>
    <row r="550" spans="1:18" ht="12.75" x14ac:dyDescent="0.2">
      <c r="A550" s="613"/>
      <c r="B550" s="221"/>
      <c r="C550" s="195"/>
      <c r="D550" s="239"/>
      <c r="E550" s="239"/>
      <c r="F550" s="221"/>
      <c r="G550" s="273"/>
      <c r="H550" s="225"/>
      <c r="I550" s="481" t="s">
        <v>1014</v>
      </c>
      <c r="J550" s="225" t="s">
        <v>69</v>
      </c>
      <c r="K550" s="280"/>
      <c r="L550" s="240"/>
      <c r="M550" s="150"/>
      <c r="N550" s="19"/>
      <c r="O550" s="19"/>
      <c r="P550" s="19"/>
      <c r="Q550" s="19"/>
      <c r="R550" s="19"/>
    </row>
    <row r="551" spans="1:18" ht="12.75" x14ac:dyDescent="0.2">
      <c r="A551" s="613">
        <v>5</v>
      </c>
      <c r="B551" s="221">
        <v>25111</v>
      </c>
      <c r="C551" s="258" t="s">
        <v>69</v>
      </c>
      <c r="D551" s="239" t="s">
        <v>988</v>
      </c>
      <c r="E551" s="239" t="s">
        <v>990</v>
      </c>
      <c r="F551" s="221" t="s">
        <v>28</v>
      </c>
      <c r="G551" s="273">
        <v>2</v>
      </c>
      <c r="H551" s="225" t="s">
        <v>69</v>
      </c>
      <c r="I551" s="481" t="s">
        <v>989</v>
      </c>
      <c r="J551" s="225" t="s">
        <v>69</v>
      </c>
      <c r="K551" s="280"/>
      <c r="L551" s="240"/>
      <c r="M551" s="150"/>
      <c r="N551" s="19"/>
      <c r="O551" s="19"/>
      <c r="P551" s="19"/>
      <c r="Q551" s="19"/>
      <c r="R551" s="19"/>
    </row>
    <row r="552" spans="1:18" ht="12.75" x14ac:dyDescent="0.2">
      <c r="A552" s="613"/>
      <c r="B552" s="221"/>
      <c r="C552" s="195"/>
      <c r="D552" s="239"/>
      <c r="E552" s="239"/>
      <c r="F552" s="221"/>
      <c r="G552" s="273"/>
      <c r="H552" s="225"/>
      <c r="I552" s="481"/>
      <c r="J552" s="227"/>
      <c r="K552" s="280"/>
      <c r="L552" s="240"/>
      <c r="M552" s="150"/>
      <c r="N552" s="19"/>
      <c r="O552" s="19"/>
      <c r="P552" s="19"/>
      <c r="Q552" s="19"/>
      <c r="R552" s="19"/>
    </row>
    <row r="553" spans="1:18" ht="12.75" x14ac:dyDescent="0.2">
      <c r="A553" s="610">
        <v>1</v>
      </c>
      <c r="B553" s="530">
        <v>22292</v>
      </c>
      <c r="C553" s="151" t="s">
        <v>1072</v>
      </c>
      <c r="D553" s="531"/>
      <c r="E553" s="531"/>
      <c r="F553" s="530"/>
      <c r="G553" s="559">
        <f>SUM(G554)</f>
        <v>4</v>
      </c>
      <c r="H553" s="559">
        <f>SUM(H554)</f>
        <v>0</v>
      </c>
      <c r="I553" s="522"/>
      <c r="J553" s="550"/>
      <c r="K553" s="545"/>
      <c r="L553" s="545"/>
      <c r="M553" s="184"/>
      <c r="N553" s="19"/>
      <c r="O553" s="19"/>
      <c r="P553" s="19"/>
      <c r="Q553" s="19"/>
      <c r="R553" s="19"/>
    </row>
    <row r="554" spans="1:18" ht="12.75" x14ac:dyDescent="0.2">
      <c r="A554" s="613">
        <v>1</v>
      </c>
      <c r="B554" s="221">
        <v>22292</v>
      </c>
      <c r="C554" s="195" t="s">
        <v>284</v>
      </c>
      <c r="D554" s="195" t="s">
        <v>241</v>
      </c>
      <c r="E554" s="195" t="s">
        <v>403</v>
      </c>
      <c r="F554" s="221" t="s">
        <v>28</v>
      </c>
      <c r="G554" s="255">
        <v>4</v>
      </c>
      <c r="H554" s="225" t="s">
        <v>69</v>
      </c>
      <c r="I554" s="224" t="s">
        <v>242</v>
      </c>
      <c r="J554" s="225" t="s">
        <v>69</v>
      </c>
      <c r="K554" s="281" t="s">
        <v>69</v>
      </c>
      <c r="L554" s="281" t="s">
        <v>69</v>
      </c>
      <c r="M554" s="150"/>
      <c r="N554" s="19"/>
      <c r="O554" s="19"/>
      <c r="P554" s="19"/>
      <c r="Q554" s="19"/>
      <c r="R554" s="19"/>
    </row>
    <row r="555" spans="1:18" ht="12.75" x14ac:dyDescent="0.2">
      <c r="A555" s="613"/>
      <c r="B555" s="221"/>
      <c r="C555" s="195"/>
      <c r="D555" s="195"/>
      <c r="E555" s="195"/>
      <c r="F555" s="221"/>
      <c r="G555" s="255"/>
      <c r="H555" s="225"/>
      <c r="I555" s="224"/>
      <c r="J555" s="225"/>
      <c r="K555" s="281"/>
      <c r="L555" s="281"/>
      <c r="M555" s="150"/>
      <c r="N555" s="19"/>
      <c r="O555" s="19"/>
      <c r="P555" s="19"/>
      <c r="Q555" s="19"/>
      <c r="R555" s="19"/>
    </row>
    <row r="556" spans="1:18" ht="12.75" x14ac:dyDescent="0.2">
      <c r="A556" s="616"/>
      <c r="B556" s="563">
        <v>31</v>
      </c>
      <c r="C556" s="564" t="s">
        <v>412</v>
      </c>
      <c r="D556" s="534"/>
      <c r="E556" s="534"/>
      <c r="F556" s="563"/>
      <c r="G556" s="687">
        <f>+G558</f>
        <v>65</v>
      </c>
      <c r="H556" s="565">
        <f>+H558</f>
        <v>272178</v>
      </c>
      <c r="I556" s="528"/>
      <c r="J556" s="565">
        <f>+J558</f>
        <v>28920</v>
      </c>
      <c r="K556" s="566" t="str">
        <f>+K560</f>
        <v>BUAH</v>
      </c>
      <c r="L556" s="567"/>
      <c r="M556" s="568"/>
      <c r="N556" s="19"/>
      <c r="O556" s="19"/>
      <c r="P556" s="19"/>
      <c r="Q556" s="19"/>
      <c r="R556" s="19"/>
    </row>
    <row r="557" spans="1:18" ht="12.75" x14ac:dyDescent="0.2">
      <c r="A557" s="613"/>
      <c r="B557" s="221"/>
      <c r="C557" s="221"/>
      <c r="D557" s="221"/>
      <c r="E557" s="221"/>
      <c r="F557" s="221"/>
      <c r="G557" s="255"/>
      <c r="H557" s="230"/>
      <c r="I557" s="224"/>
      <c r="J557" s="220"/>
      <c r="K557" s="221"/>
      <c r="L557" s="221"/>
      <c r="M557" s="544"/>
      <c r="N557" s="19"/>
      <c r="O557" s="19"/>
      <c r="P557" s="19"/>
      <c r="Q557" s="19"/>
      <c r="R557" s="19"/>
    </row>
    <row r="558" spans="1:18" ht="12.75" x14ac:dyDescent="0.2">
      <c r="A558" s="610"/>
      <c r="B558" s="530">
        <v>31001</v>
      </c>
      <c r="C558" s="151" t="s">
        <v>1073</v>
      </c>
      <c r="D558" s="531"/>
      <c r="E558" s="531"/>
      <c r="F558" s="530"/>
      <c r="G558" s="559">
        <f>SUM(G559:G587)</f>
        <v>65</v>
      </c>
      <c r="H558" s="558">
        <f>SUM(H559:H587)</f>
        <v>272178</v>
      </c>
      <c r="I558" s="522"/>
      <c r="J558" s="550">
        <f>SUM(J559:J586)</f>
        <v>28920</v>
      </c>
      <c r="K558" s="545" t="s">
        <v>68</v>
      </c>
      <c r="L558" s="545"/>
      <c r="M558" s="184"/>
      <c r="N558" s="19"/>
      <c r="O558" s="19"/>
      <c r="P558" s="19"/>
      <c r="Q558" s="19"/>
      <c r="R558" s="19"/>
    </row>
    <row r="559" spans="1:18" ht="12.75" x14ac:dyDescent="0.2">
      <c r="A559" s="613">
        <v>1</v>
      </c>
      <c r="B559" s="221">
        <v>31001</v>
      </c>
      <c r="C559" s="258" t="s">
        <v>69</v>
      </c>
      <c r="D559" s="236" t="s">
        <v>65</v>
      </c>
      <c r="E559" s="239" t="s">
        <v>862</v>
      </c>
      <c r="F559" s="221" t="s">
        <v>28</v>
      </c>
      <c r="G559" s="273">
        <v>4</v>
      </c>
      <c r="H559" s="227">
        <v>9750</v>
      </c>
      <c r="I559" s="481" t="s">
        <v>1017</v>
      </c>
      <c r="J559" s="227">
        <v>7500</v>
      </c>
      <c r="K559" s="240" t="s">
        <v>68</v>
      </c>
      <c r="L559" s="240" t="s">
        <v>31</v>
      </c>
      <c r="M559" s="150"/>
      <c r="N559" s="19"/>
      <c r="O559" s="19"/>
      <c r="P559" s="19"/>
      <c r="Q559" s="19"/>
      <c r="R559" s="19"/>
    </row>
    <row r="560" spans="1:18" ht="12.75" x14ac:dyDescent="0.2">
      <c r="A560" s="613">
        <v>2</v>
      </c>
      <c r="B560" s="221">
        <v>31001</v>
      </c>
      <c r="C560" s="277" t="s">
        <v>119</v>
      </c>
      <c r="D560" s="236" t="s">
        <v>120</v>
      </c>
      <c r="E560" s="239" t="s">
        <v>863</v>
      </c>
      <c r="F560" s="221" t="s">
        <v>28</v>
      </c>
      <c r="G560" s="273">
        <v>4</v>
      </c>
      <c r="H560" s="227">
        <v>6500</v>
      </c>
      <c r="I560" s="481" t="s">
        <v>1017</v>
      </c>
      <c r="J560" s="242">
        <v>280</v>
      </c>
      <c r="K560" s="240" t="s">
        <v>68</v>
      </c>
      <c r="L560" s="240" t="s">
        <v>31</v>
      </c>
      <c r="M560" s="78"/>
      <c r="N560" s="19"/>
      <c r="O560" s="19"/>
      <c r="P560" s="19"/>
      <c r="Q560" s="19"/>
      <c r="R560" s="19"/>
    </row>
    <row r="561" spans="1:18" ht="12.75" x14ac:dyDescent="0.2">
      <c r="A561" s="613">
        <v>3</v>
      </c>
      <c r="B561" s="221">
        <v>31001</v>
      </c>
      <c r="C561" s="239" t="s">
        <v>122</v>
      </c>
      <c r="D561" s="236" t="s">
        <v>123</v>
      </c>
      <c r="E561" s="239" t="s">
        <v>864</v>
      </c>
      <c r="F561" s="221" t="s">
        <v>28</v>
      </c>
      <c r="G561" s="273">
        <v>4</v>
      </c>
      <c r="H561" s="227">
        <v>8893</v>
      </c>
      <c r="I561" s="481" t="s">
        <v>1017</v>
      </c>
      <c r="J561" s="242">
        <v>240</v>
      </c>
      <c r="K561" s="240" t="s">
        <v>68</v>
      </c>
      <c r="L561" s="240" t="s">
        <v>31</v>
      </c>
      <c r="M561" s="78"/>
      <c r="N561" s="19"/>
      <c r="O561" s="19"/>
      <c r="P561" s="19"/>
      <c r="Q561" s="19"/>
      <c r="R561" s="19"/>
    </row>
    <row r="562" spans="1:18" ht="12.75" x14ac:dyDescent="0.2">
      <c r="A562" s="613">
        <v>4</v>
      </c>
      <c r="B562" s="221">
        <v>31001</v>
      </c>
      <c r="C562" s="195" t="s">
        <v>125</v>
      </c>
      <c r="D562" s="236" t="s">
        <v>126</v>
      </c>
      <c r="E562" s="239" t="s">
        <v>865</v>
      </c>
      <c r="F562" s="221" t="s">
        <v>28</v>
      </c>
      <c r="G562" s="273">
        <v>5</v>
      </c>
      <c r="H562" s="227">
        <v>2350</v>
      </c>
      <c r="I562" s="481" t="s">
        <v>1017</v>
      </c>
      <c r="J562" s="242">
        <v>1000</v>
      </c>
      <c r="K562" s="240" t="s">
        <v>128</v>
      </c>
      <c r="L562" s="240" t="s">
        <v>85</v>
      </c>
      <c r="M562" s="78"/>
      <c r="N562" s="19"/>
      <c r="O562" s="19"/>
      <c r="P562" s="19"/>
      <c r="Q562" s="19"/>
      <c r="R562" s="19"/>
    </row>
    <row r="563" spans="1:18" ht="12.75" x14ac:dyDescent="0.2">
      <c r="A563" s="613">
        <v>5</v>
      </c>
      <c r="B563" s="221">
        <v>31001</v>
      </c>
      <c r="C563" s="236" t="s">
        <v>130</v>
      </c>
      <c r="D563" s="236" t="s">
        <v>69</v>
      </c>
      <c r="E563" s="239" t="s">
        <v>866</v>
      </c>
      <c r="F563" s="221" t="s">
        <v>28</v>
      </c>
      <c r="G563" s="273">
        <v>10</v>
      </c>
      <c r="H563" s="227">
        <v>22435</v>
      </c>
      <c r="I563" s="481" t="s">
        <v>1019</v>
      </c>
      <c r="J563" s="242">
        <v>650</v>
      </c>
      <c r="K563" s="240" t="s">
        <v>68</v>
      </c>
      <c r="L563" s="240" t="s">
        <v>59</v>
      </c>
      <c r="M563" s="78"/>
      <c r="N563" s="19"/>
      <c r="O563" s="19"/>
      <c r="P563" s="19"/>
      <c r="Q563" s="19"/>
      <c r="R563" s="19"/>
    </row>
    <row r="564" spans="1:18" ht="12.75" x14ac:dyDescent="0.2">
      <c r="A564" s="613">
        <v>6</v>
      </c>
      <c r="B564" s="221">
        <v>31001</v>
      </c>
      <c r="C564" s="195" t="s">
        <v>131</v>
      </c>
      <c r="D564" s="236" t="s">
        <v>132</v>
      </c>
      <c r="E564" s="239" t="s">
        <v>867</v>
      </c>
      <c r="F564" s="221" t="s">
        <v>28</v>
      </c>
      <c r="G564" s="273">
        <v>3</v>
      </c>
      <c r="H564" s="227">
        <v>2250</v>
      </c>
      <c r="I564" s="481" t="s">
        <v>1019</v>
      </c>
      <c r="J564" s="242">
        <v>150</v>
      </c>
      <c r="K564" s="240" t="s">
        <v>70</v>
      </c>
      <c r="L564" s="240" t="s">
        <v>50</v>
      </c>
      <c r="M564" s="78"/>
      <c r="N564" s="19"/>
      <c r="O564" s="19"/>
      <c r="P564" s="19"/>
      <c r="Q564" s="19"/>
      <c r="R564" s="19"/>
    </row>
    <row r="565" spans="1:18" ht="12.75" x14ac:dyDescent="0.2">
      <c r="A565" s="609">
        <v>7</v>
      </c>
      <c r="B565" s="221">
        <v>31001</v>
      </c>
      <c r="C565" s="258" t="s">
        <v>69</v>
      </c>
      <c r="D565" s="195" t="s">
        <v>845</v>
      </c>
      <c r="E565" s="236" t="s">
        <v>868</v>
      </c>
      <c r="F565" s="221" t="s">
        <v>28</v>
      </c>
      <c r="G565" s="273">
        <v>3</v>
      </c>
      <c r="H565" s="225">
        <v>5000</v>
      </c>
      <c r="I565" s="481" t="s">
        <v>1017</v>
      </c>
      <c r="J565" s="242">
        <v>3000</v>
      </c>
      <c r="K565" s="280" t="s">
        <v>68</v>
      </c>
      <c r="L565" s="240"/>
      <c r="M565" s="78"/>
      <c r="N565" s="19"/>
      <c r="O565" s="19"/>
      <c r="P565" s="19"/>
      <c r="Q565" s="19"/>
      <c r="R565" s="19"/>
    </row>
    <row r="566" spans="1:18" ht="12.75" x14ac:dyDescent="0.2">
      <c r="A566" s="613">
        <v>8</v>
      </c>
      <c r="B566" s="221">
        <v>31001</v>
      </c>
      <c r="C566" s="258" t="s">
        <v>69</v>
      </c>
      <c r="D566" s="490" t="s">
        <v>870</v>
      </c>
      <c r="E566" s="617" t="s">
        <v>869</v>
      </c>
      <c r="F566" s="221" t="s">
        <v>28</v>
      </c>
      <c r="G566" s="618">
        <v>4</v>
      </c>
      <c r="H566" s="225">
        <v>8000</v>
      </c>
      <c r="I566" s="481" t="s">
        <v>1017</v>
      </c>
      <c r="J566" s="242">
        <v>3600</v>
      </c>
      <c r="K566" s="280" t="s">
        <v>68</v>
      </c>
      <c r="L566" s="240"/>
      <c r="M566" s="78"/>
      <c r="N566" s="19"/>
      <c r="O566" s="19"/>
      <c r="P566" s="19"/>
      <c r="Q566" s="19"/>
      <c r="R566" s="19"/>
    </row>
    <row r="567" spans="1:18" ht="12.75" x14ac:dyDescent="0.2">
      <c r="A567" s="613">
        <v>9</v>
      </c>
      <c r="B567" s="221">
        <v>31001</v>
      </c>
      <c r="C567" s="490" t="s">
        <v>872</v>
      </c>
      <c r="D567" s="490" t="s">
        <v>871</v>
      </c>
      <c r="E567" s="620" t="s">
        <v>873</v>
      </c>
      <c r="F567" s="221" t="s">
        <v>28</v>
      </c>
      <c r="G567" s="619">
        <v>5</v>
      </c>
      <c r="H567" s="225">
        <v>6000</v>
      </c>
      <c r="I567" s="481" t="s">
        <v>1020</v>
      </c>
      <c r="J567" s="242">
        <v>1100</v>
      </c>
      <c r="K567" s="280" t="s">
        <v>68</v>
      </c>
      <c r="L567" s="240">
        <v>2005</v>
      </c>
      <c r="M567" s="624" t="s">
        <v>874</v>
      </c>
      <c r="N567" s="19"/>
      <c r="O567" s="19"/>
      <c r="P567" s="19"/>
      <c r="Q567" s="19"/>
      <c r="R567" s="19"/>
    </row>
    <row r="568" spans="1:18" ht="12.75" x14ac:dyDescent="0.2">
      <c r="A568" s="613">
        <v>10</v>
      </c>
      <c r="B568" s="221"/>
      <c r="C568" s="490"/>
      <c r="D568" s="614"/>
      <c r="E568" s="614"/>
      <c r="F568" s="613"/>
      <c r="G568" s="618"/>
      <c r="H568" s="225"/>
      <c r="I568" s="481" t="s">
        <v>1021</v>
      </c>
      <c r="J568" s="242">
        <v>1000</v>
      </c>
      <c r="K568" s="280" t="s">
        <v>68</v>
      </c>
      <c r="L568" s="240"/>
      <c r="M568" s="624"/>
      <c r="N568" s="19"/>
      <c r="O568" s="19"/>
      <c r="P568" s="19"/>
      <c r="Q568" s="19"/>
      <c r="R568" s="19"/>
    </row>
    <row r="569" spans="1:18" s="196" customFormat="1" ht="12.75" x14ac:dyDescent="0.2">
      <c r="A569" s="613">
        <v>11</v>
      </c>
      <c r="B569" s="221">
        <v>31001</v>
      </c>
      <c r="C569" s="490" t="s">
        <v>877</v>
      </c>
      <c r="D569" s="490" t="s">
        <v>875</v>
      </c>
      <c r="E569" s="620" t="s">
        <v>878</v>
      </c>
      <c r="F569" s="221" t="s">
        <v>28</v>
      </c>
      <c r="G569" s="618">
        <v>3</v>
      </c>
      <c r="H569" s="225">
        <v>60000</v>
      </c>
      <c r="I569" s="481" t="s">
        <v>1020</v>
      </c>
      <c r="J569" s="242">
        <v>900</v>
      </c>
      <c r="K569" s="280" t="s">
        <v>68</v>
      </c>
      <c r="L569" s="621">
        <v>2003</v>
      </c>
      <c r="M569" s="622" t="s">
        <v>874</v>
      </c>
    </row>
    <row r="570" spans="1:18" s="196" customFormat="1" ht="12.75" x14ac:dyDescent="0.2">
      <c r="A570" s="613"/>
      <c r="B570" s="221"/>
      <c r="C570" s="490"/>
      <c r="D570" s="614"/>
      <c r="E570" s="614"/>
      <c r="F570" s="613"/>
      <c r="G570" s="618"/>
      <c r="H570" s="225"/>
      <c r="I570" s="481" t="s">
        <v>1022</v>
      </c>
      <c r="J570" s="242">
        <v>900</v>
      </c>
      <c r="K570" s="280" t="s">
        <v>68</v>
      </c>
      <c r="M570" s="195"/>
    </row>
    <row r="571" spans="1:18" s="196" customFormat="1" ht="12.75" x14ac:dyDescent="0.2">
      <c r="A571" s="613"/>
      <c r="B571" s="221"/>
      <c r="C571" s="490"/>
      <c r="D571" s="614"/>
      <c r="E571" s="614"/>
      <c r="F571" s="613"/>
      <c r="G571" s="618"/>
      <c r="H571" s="225"/>
      <c r="I571" s="481" t="s">
        <v>1023</v>
      </c>
      <c r="J571" s="242">
        <v>900</v>
      </c>
      <c r="K571" s="280" t="s">
        <v>68</v>
      </c>
      <c r="L571" s="240"/>
      <c r="M571" s="195"/>
    </row>
    <row r="572" spans="1:18" s="196" customFormat="1" ht="12.75" x14ac:dyDescent="0.2">
      <c r="A572" s="613"/>
      <c r="B572" s="221"/>
      <c r="C572" s="490"/>
      <c r="D572" s="614"/>
      <c r="E572" s="614"/>
      <c r="F572" s="613"/>
      <c r="G572" s="618"/>
      <c r="H572" s="225"/>
      <c r="I572" s="481" t="s">
        <v>1024</v>
      </c>
      <c r="J572" s="242">
        <v>900</v>
      </c>
      <c r="K572" s="280" t="s">
        <v>68</v>
      </c>
      <c r="L572" s="240"/>
      <c r="M572" s="195"/>
    </row>
    <row r="573" spans="1:18" ht="12.75" x14ac:dyDescent="0.2">
      <c r="A573" s="613">
        <v>12</v>
      </c>
      <c r="B573" s="221">
        <v>31001</v>
      </c>
      <c r="C573" s="258" t="s">
        <v>69</v>
      </c>
      <c r="D573" s="490" t="s">
        <v>879</v>
      </c>
      <c r="E573" s="620" t="s">
        <v>880</v>
      </c>
      <c r="F573" s="221" t="s">
        <v>28</v>
      </c>
      <c r="G573" s="618">
        <v>2</v>
      </c>
      <c r="H573" s="225">
        <v>16000</v>
      </c>
      <c r="I573" s="481" t="s">
        <v>1017</v>
      </c>
      <c r="J573" s="242">
        <v>1000</v>
      </c>
      <c r="K573" s="280" t="s">
        <v>68</v>
      </c>
      <c r="L573" s="240"/>
      <c r="M573" s="78"/>
      <c r="N573" s="19"/>
      <c r="O573" s="19"/>
      <c r="P573" s="19"/>
      <c r="Q573" s="19"/>
      <c r="R573" s="19"/>
    </row>
    <row r="574" spans="1:18" ht="12.75" x14ac:dyDescent="0.2">
      <c r="A574" s="613">
        <v>13</v>
      </c>
      <c r="B574" s="221">
        <v>31001</v>
      </c>
      <c r="C574" s="490" t="s">
        <v>882</v>
      </c>
      <c r="D574" s="620" t="s">
        <v>881</v>
      </c>
      <c r="E574" s="620" t="s">
        <v>887</v>
      </c>
      <c r="F574" s="221" t="s">
        <v>28</v>
      </c>
      <c r="G574" s="618">
        <v>3</v>
      </c>
      <c r="H574" s="225">
        <v>30000</v>
      </c>
      <c r="I574" s="481" t="s">
        <v>1020</v>
      </c>
      <c r="J574" s="242">
        <v>700</v>
      </c>
      <c r="K574" s="280" t="s">
        <v>68</v>
      </c>
      <c r="L574" s="240"/>
      <c r="M574" s="78"/>
      <c r="N574" s="19"/>
      <c r="O574" s="19"/>
      <c r="P574" s="19"/>
      <c r="Q574" s="19"/>
      <c r="R574" s="19"/>
    </row>
    <row r="575" spans="1:18" ht="12.75" x14ac:dyDescent="0.2">
      <c r="A575" s="613"/>
      <c r="B575" s="613"/>
      <c r="C575" s="490"/>
      <c r="D575" s="614"/>
      <c r="E575" s="614"/>
      <c r="F575" s="613"/>
      <c r="G575" s="618"/>
      <c r="H575" s="225"/>
      <c r="I575" s="481" t="s">
        <v>1025</v>
      </c>
      <c r="J575" s="242">
        <v>700</v>
      </c>
      <c r="K575" s="280" t="s">
        <v>68</v>
      </c>
      <c r="L575" s="240"/>
      <c r="M575" s="78"/>
      <c r="N575" s="19"/>
      <c r="O575" s="19"/>
      <c r="P575" s="19"/>
      <c r="Q575" s="19"/>
      <c r="R575" s="19"/>
    </row>
    <row r="576" spans="1:18" ht="12.75" x14ac:dyDescent="0.2">
      <c r="A576" s="613"/>
      <c r="B576" s="613"/>
      <c r="C576" s="490"/>
      <c r="D576" s="614"/>
      <c r="E576" s="614"/>
      <c r="F576" s="613"/>
      <c r="G576" s="618"/>
      <c r="H576" s="225"/>
      <c r="I576" s="481" t="s">
        <v>1026</v>
      </c>
      <c r="J576" s="242">
        <v>700</v>
      </c>
      <c r="K576" s="280" t="s">
        <v>68</v>
      </c>
      <c r="L576" s="240"/>
      <c r="M576" s="78"/>
      <c r="N576" s="19"/>
      <c r="O576" s="19"/>
      <c r="P576" s="19"/>
      <c r="Q576" s="19"/>
      <c r="R576" s="19"/>
    </row>
    <row r="577" spans="1:18" ht="12.75" x14ac:dyDescent="0.2">
      <c r="A577" s="613"/>
      <c r="B577" s="613"/>
      <c r="C577" s="490"/>
      <c r="D577" s="614"/>
      <c r="E577" s="614"/>
      <c r="F577" s="613"/>
      <c r="G577" s="618"/>
      <c r="H577" s="225"/>
      <c r="I577" s="481" t="s">
        <v>1027</v>
      </c>
      <c r="J577" s="242">
        <v>700</v>
      </c>
      <c r="K577" s="280" t="s">
        <v>68</v>
      </c>
      <c r="L577" s="240"/>
      <c r="M577" s="78"/>
      <c r="N577" s="19"/>
      <c r="O577" s="19"/>
      <c r="P577" s="19"/>
      <c r="Q577" s="19"/>
      <c r="R577" s="19"/>
    </row>
    <row r="578" spans="1:18" s="196" customFormat="1" ht="12.75" x14ac:dyDescent="0.2">
      <c r="A578" s="613">
        <v>14</v>
      </c>
      <c r="B578" s="221">
        <v>31001</v>
      </c>
      <c r="C578" s="258" t="s">
        <v>69</v>
      </c>
      <c r="D578" s="620" t="s">
        <v>883</v>
      </c>
      <c r="E578" s="620" t="s">
        <v>887</v>
      </c>
      <c r="F578" s="221" t="s">
        <v>28</v>
      </c>
      <c r="G578" s="618">
        <v>5</v>
      </c>
      <c r="H578" s="225">
        <v>20000</v>
      </c>
      <c r="I578" s="481" t="s">
        <v>1020</v>
      </c>
      <c r="J578" s="242">
        <v>500</v>
      </c>
      <c r="K578" s="280" t="s">
        <v>68</v>
      </c>
      <c r="L578" s="240"/>
      <c r="M578" s="195"/>
    </row>
    <row r="579" spans="1:18" s="196" customFormat="1" ht="12.75" x14ac:dyDescent="0.2">
      <c r="A579" s="613"/>
      <c r="B579" s="613"/>
      <c r="C579" s="490"/>
      <c r="D579" s="614"/>
      <c r="E579" s="614"/>
      <c r="F579" s="613"/>
      <c r="G579" s="618"/>
      <c r="H579" s="225"/>
      <c r="I579" s="481" t="s">
        <v>1028</v>
      </c>
      <c r="J579" s="242">
        <v>500</v>
      </c>
      <c r="K579" s="280" t="s">
        <v>68</v>
      </c>
      <c r="L579" s="240"/>
      <c r="M579" s="195"/>
    </row>
    <row r="580" spans="1:18" s="196" customFormat="1" ht="12.75" x14ac:dyDescent="0.2">
      <c r="A580" s="613"/>
      <c r="B580" s="613"/>
      <c r="C580" s="490"/>
      <c r="D580" s="614"/>
      <c r="E580" s="614"/>
      <c r="F580" s="613"/>
      <c r="G580" s="618"/>
      <c r="H580" s="225"/>
      <c r="I580" s="481" t="s">
        <v>1023</v>
      </c>
      <c r="J580" s="242">
        <v>500</v>
      </c>
      <c r="K580" s="280" t="s">
        <v>68</v>
      </c>
      <c r="L580" s="240"/>
      <c r="M580" s="195"/>
    </row>
    <row r="581" spans="1:18" s="196" customFormat="1" ht="12.75" x14ac:dyDescent="0.2">
      <c r="A581" s="613"/>
      <c r="B581" s="613"/>
      <c r="C581" s="490"/>
      <c r="D581" s="614"/>
      <c r="E581" s="614"/>
      <c r="F581" s="613"/>
      <c r="G581" s="618"/>
      <c r="H581" s="225"/>
      <c r="I581" s="481" t="s">
        <v>1029</v>
      </c>
      <c r="J581" s="242">
        <v>500</v>
      </c>
      <c r="K581" s="280" t="s">
        <v>68</v>
      </c>
      <c r="L581" s="240"/>
      <c r="M581" s="195"/>
    </row>
    <row r="582" spans="1:18" s="196" customFormat="1" ht="12.75" x14ac:dyDescent="0.2">
      <c r="A582" s="613">
        <v>15</v>
      </c>
      <c r="B582" s="221">
        <v>31001</v>
      </c>
      <c r="C582" s="258" t="s">
        <v>69</v>
      </c>
      <c r="D582" s="490" t="s">
        <v>884</v>
      </c>
      <c r="E582" s="614" t="s">
        <v>835</v>
      </c>
      <c r="F582" s="221" t="s">
        <v>28</v>
      </c>
      <c r="G582" s="618">
        <v>2</v>
      </c>
      <c r="H582" s="225">
        <v>15000</v>
      </c>
      <c r="I582" s="481" t="s">
        <v>1017</v>
      </c>
      <c r="J582" s="242">
        <v>300</v>
      </c>
      <c r="K582" s="280" t="s">
        <v>68</v>
      </c>
      <c r="L582" s="240"/>
      <c r="M582" s="195"/>
    </row>
    <row r="583" spans="1:18" s="196" customFormat="1" ht="12.75" x14ac:dyDescent="0.2">
      <c r="A583" s="613">
        <v>16</v>
      </c>
      <c r="B583" s="221">
        <v>31001</v>
      </c>
      <c r="C583" s="258" t="s">
        <v>69</v>
      </c>
      <c r="D583" s="620" t="s">
        <v>885</v>
      </c>
      <c r="E583" s="614" t="s">
        <v>797</v>
      </c>
      <c r="F583" s="221" t="s">
        <v>28</v>
      </c>
      <c r="G583" s="618">
        <v>2</v>
      </c>
      <c r="H583" s="225">
        <v>15000</v>
      </c>
      <c r="I583" s="481" t="s">
        <v>1017</v>
      </c>
      <c r="J583" s="242">
        <v>300</v>
      </c>
      <c r="K583" s="280" t="s">
        <v>68</v>
      </c>
      <c r="L583" s="240"/>
      <c r="M583" s="195"/>
    </row>
    <row r="584" spans="1:18" s="196" customFormat="1" ht="12.75" x14ac:dyDescent="0.2">
      <c r="A584" s="613">
        <v>17</v>
      </c>
      <c r="B584" s="221">
        <v>31001</v>
      </c>
      <c r="C584" s="258" t="s">
        <v>69</v>
      </c>
      <c r="D584" s="620" t="s">
        <v>886</v>
      </c>
      <c r="E584" s="614" t="s">
        <v>835</v>
      </c>
      <c r="F584" s="221" t="s">
        <v>28</v>
      </c>
      <c r="G584" s="618">
        <v>2</v>
      </c>
      <c r="H584" s="225">
        <v>15000</v>
      </c>
      <c r="I584" s="481" t="s">
        <v>1017</v>
      </c>
      <c r="J584" s="242">
        <v>300</v>
      </c>
      <c r="K584" s="280" t="s">
        <v>68</v>
      </c>
      <c r="L584" s="240"/>
      <c r="M584" s="195"/>
    </row>
    <row r="585" spans="1:18" s="196" customFormat="1" ht="12.75" x14ac:dyDescent="0.2">
      <c r="A585" s="613">
        <v>18</v>
      </c>
      <c r="B585" s="221">
        <v>31001</v>
      </c>
      <c r="C585" s="258" t="s">
        <v>69</v>
      </c>
      <c r="D585" s="620" t="s">
        <v>889</v>
      </c>
      <c r="E585" s="614" t="s">
        <v>890</v>
      </c>
      <c r="F585" s="221" t="s">
        <v>28</v>
      </c>
      <c r="G585" s="618">
        <v>2</v>
      </c>
      <c r="H585" s="225">
        <v>15000</v>
      </c>
      <c r="I585" s="481" t="s">
        <v>1017</v>
      </c>
      <c r="J585" s="550">
        <v>0</v>
      </c>
      <c r="K585" s="280" t="s">
        <v>68</v>
      </c>
      <c r="L585" s="240"/>
      <c r="M585" s="195"/>
    </row>
    <row r="586" spans="1:18" s="196" customFormat="1" ht="12.75" x14ac:dyDescent="0.2">
      <c r="A586" s="613">
        <v>19</v>
      </c>
      <c r="B586" s="221">
        <v>31001</v>
      </c>
      <c r="C586" s="648" t="s">
        <v>915</v>
      </c>
      <c r="D586" s="620" t="s">
        <v>916</v>
      </c>
      <c r="E586" s="620" t="s">
        <v>917</v>
      </c>
      <c r="F586" s="221" t="s">
        <v>28</v>
      </c>
      <c r="G586" s="618">
        <v>2</v>
      </c>
      <c r="H586" s="225">
        <v>15000</v>
      </c>
      <c r="I586" s="481" t="s">
        <v>1017</v>
      </c>
      <c r="J586" s="242">
        <v>100</v>
      </c>
      <c r="K586" s="280" t="s">
        <v>68</v>
      </c>
      <c r="L586" s="240"/>
      <c r="M586" s="195"/>
    </row>
    <row r="587" spans="1:18" s="196" customFormat="1" ht="12.75" x14ac:dyDescent="0.2">
      <c r="A587" s="613"/>
      <c r="B587" s="221"/>
      <c r="C587" s="258"/>
      <c r="D587" s="620"/>
      <c r="E587" s="620" t="s">
        <v>894</v>
      </c>
      <c r="F587" s="221"/>
      <c r="G587" s="618"/>
      <c r="H587" s="225"/>
      <c r="I587" s="481"/>
      <c r="J587" s="242"/>
      <c r="K587" s="280"/>
      <c r="L587" s="240"/>
      <c r="M587" s="195"/>
    </row>
    <row r="588" spans="1:18" s="196" customFormat="1" ht="12.75" x14ac:dyDescent="0.2">
      <c r="A588" s="613"/>
      <c r="B588" s="221"/>
      <c r="C588" s="258"/>
      <c r="D588" s="620"/>
      <c r="E588" s="614"/>
      <c r="F588" s="618"/>
      <c r="G588" s="618"/>
      <c r="H588" s="225"/>
      <c r="I588" s="481"/>
      <c r="J588" s="242"/>
      <c r="K588" s="280"/>
      <c r="L588" s="240"/>
      <c r="M588" s="195"/>
    </row>
    <row r="589" spans="1:18" ht="12.75" x14ac:dyDescent="0.2">
      <c r="A589" s="610"/>
      <c r="B589" s="610">
        <v>32</v>
      </c>
      <c r="C589" s="611" t="s">
        <v>413</v>
      </c>
      <c r="D589" s="612"/>
      <c r="E589" s="612"/>
      <c r="F589" s="610"/>
      <c r="G589" s="558">
        <f>+G591+G594</f>
        <v>17</v>
      </c>
      <c r="H589" s="550">
        <f>+H591+H594</f>
        <v>2228</v>
      </c>
      <c r="I589" s="526"/>
      <c r="J589" s="550">
        <f>+J591+J594</f>
        <v>1152</v>
      </c>
      <c r="K589" s="545" t="s">
        <v>68</v>
      </c>
      <c r="L589" s="545"/>
      <c r="M589" s="184"/>
      <c r="N589" s="19"/>
      <c r="O589" s="19"/>
      <c r="P589" s="19"/>
      <c r="Q589" s="19"/>
      <c r="R589" s="19"/>
    </row>
    <row r="590" spans="1:18" ht="12.75" x14ac:dyDescent="0.2">
      <c r="A590" s="613"/>
      <c r="B590" s="613"/>
      <c r="C590" s="613"/>
      <c r="D590" s="613"/>
      <c r="E590" s="613"/>
      <c r="F590" s="613"/>
      <c r="G590" s="255"/>
      <c r="H590" s="230"/>
      <c r="I590" s="224"/>
      <c r="J590" s="220"/>
      <c r="K590" s="221"/>
      <c r="L590" s="221"/>
      <c r="M590" s="544"/>
      <c r="N590" s="19"/>
      <c r="O590" s="19"/>
      <c r="P590" s="19"/>
      <c r="Q590" s="19"/>
      <c r="R590" s="19"/>
    </row>
    <row r="591" spans="1:18" ht="12.75" x14ac:dyDescent="0.2">
      <c r="A591" s="610"/>
      <c r="B591" s="610">
        <v>32402</v>
      </c>
      <c r="C591" s="611" t="s">
        <v>1220</v>
      </c>
      <c r="D591" s="612"/>
      <c r="E591" s="612"/>
      <c r="F591" s="610"/>
      <c r="G591" s="559">
        <f>SUM(G592)</f>
        <v>4</v>
      </c>
      <c r="H591" s="558">
        <f>SUM(H592)</f>
        <v>2228</v>
      </c>
      <c r="I591" s="522"/>
      <c r="J591" s="550">
        <f>SUM(J592)</f>
        <v>1152</v>
      </c>
      <c r="K591" s="545" t="s">
        <v>68</v>
      </c>
      <c r="L591" s="545"/>
      <c r="M591" s="184"/>
      <c r="N591" s="19"/>
      <c r="O591" s="19"/>
      <c r="P591" s="19"/>
      <c r="Q591" s="19"/>
      <c r="R591" s="19"/>
    </row>
    <row r="592" spans="1:18" ht="12.75" x14ac:dyDescent="0.2">
      <c r="A592" s="613">
        <v>1</v>
      </c>
      <c r="B592" s="613">
        <v>32402</v>
      </c>
      <c r="C592" s="490" t="s">
        <v>60</v>
      </c>
      <c r="D592" s="614" t="s">
        <v>112</v>
      </c>
      <c r="E592" s="614" t="s">
        <v>113</v>
      </c>
      <c r="F592" s="613" t="s">
        <v>28</v>
      </c>
      <c r="G592" s="273">
        <v>4</v>
      </c>
      <c r="H592" s="227">
        <v>2228</v>
      </c>
      <c r="I592" s="481" t="s">
        <v>1018</v>
      </c>
      <c r="J592" s="242">
        <v>1152</v>
      </c>
      <c r="K592" s="280" t="s">
        <v>68</v>
      </c>
      <c r="L592" s="240" t="s">
        <v>85</v>
      </c>
      <c r="M592" s="78"/>
      <c r="N592" s="19"/>
      <c r="O592" s="19"/>
      <c r="P592" s="19"/>
      <c r="Q592" s="19"/>
      <c r="R592" s="19"/>
    </row>
    <row r="593" spans="1:18" ht="12.75" x14ac:dyDescent="0.2">
      <c r="A593" s="613"/>
      <c r="B593" s="613"/>
      <c r="C593" s="613"/>
      <c r="D593" s="613"/>
      <c r="E593" s="613"/>
      <c r="F593" s="613"/>
      <c r="G593" s="255"/>
      <c r="H593" s="230"/>
      <c r="I593" s="224"/>
      <c r="J593" s="220"/>
      <c r="K593" s="221"/>
      <c r="L593" s="221"/>
      <c r="M593" s="544"/>
      <c r="N593" s="19"/>
      <c r="O593" s="19"/>
      <c r="P593" s="19"/>
      <c r="Q593" s="19"/>
      <c r="R593" s="19"/>
    </row>
    <row r="594" spans="1:18" ht="12.75" x14ac:dyDescent="0.2">
      <c r="A594" s="610"/>
      <c r="B594" s="610">
        <v>32903</v>
      </c>
      <c r="C594" s="611" t="s">
        <v>1079</v>
      </c>
      <c r="D594" s="612"/>
      <c r="E594" s="612"/>
      <c r="F594" s="610"/>
      <c r="G594" s="559">
        <f>SUM(G595:G598)</f>
        <v>13</v>
      </c>
      <c r="H594" s="559">
        <f>SUM(H595:H598)</f>
        <v>0</v>
      </c>
      <c r="I594" s="522"/>
      <c r="J594" s="550">
        <f>SUM(J595:J598)</f>
        <v>0</v>
      </c>
      <c r="K594" s="280" t="s">
        <v>68</v>
      </c>
      <c r="L594" s="545"/>
      <c r="M594" s="184"/>
      <c r="N594" s="19"/>
      <c r="O594" s="19"/>
      <c r="P594" s="19"/>
      <c r="Q594" s="19"/>
      <c r="R594" s="19"/>
    </row>
    <row r="595" spans="1:18" ht="12.75" x14ac:dyDescent="0.2">
      <c r="A595" s="613">
        <v>1</v>
      </c>
      <c r="B595" s="613">
        <v>32903</v>
      </c>
      <c r="C595" s="615" t="s">
        <v>69</v>
      </c>
      <c r="D595" s="490" t="s">
        <v>243</v>
      </c>
      <c r="E595" s="490" t="s">
        <v>1080</v>
      </c>
      <c r="F595" s="613" t="s">
        <v>244</v>
      </c>
      <c r="G595" s="255">
        <v>6</v>
      </c>
      <c r="H595" s="618" t="s">
        <v>69</v>
      </c>
      <c r="I595" s="224" t="s">
        <v>245</v>
      </c>
      <c r="J595" s="225">
        <v>0</v>
      </c>
      <c r="K595" s="280" t="s">
        <v>68</v>
      </c>
      <c r="L595" s="281"/>
      <c r="M595" s="150"/>
      <c r="N595" s="19"/>
      <c r="O595" s="19"/>
      <c r="P595" s="19"/>
      <c r="Q595" s="19"/>
      <c r="R595" s="19"/>
    </row>
    <row r="596" spans="1:18" ht="12.75" x14ac:dyDescent="0.2">
      <c r="A596" s="609">
        <v>2</v>
      </c>
      <c r="B596" s="613">
        <v>32903</v>
      </c>
      <c r="C596" s="615" t="s">
        <v>69</v>
      </c>
      <c r="D596" s="614" t="s">
        <v>1081</v>
      </c>
      <c r="E596" s="620" t="s">
        <v>1082</v>
      </c>
      <c r="F596" s="613" t="s">
        <v>28</v>
      </c>
      <c r="G596" s="255">
        <v>2</v>
      </c>
      <c r="H596" s="618" t="s">
        <v>69</v>
      </c>
      <c r="I596" s="224" t="s">
        <v>245</v>
      </c>
      <c r="J596" s="225">
        <v>0</v>
      </c>
      <c r="K596" s="280" t="s">
        <v>68</v>
      </c>
      <c r="L596" s="240"/>
      <c r="M596" s="78"/>
      <c r="N596" s="19"/>
      <c r="O596" s="19"/>
      <c r="P596" s="19"/>
      <c r="Q596" s="19"/>
      <c r="R596" s="19"/>
    </row>
    <row r="597" spans="1:18" ht="12.75" x14ac:dyDescent="0.2">
      <c r="A597" s="670">
        <v>2</v>
      </c>
      <c r="B597" s="613">
        <v>32903</v>
      </c>
      <c r="C597" s="615" t="s">
        <v>69</v>
      </c>
      <c r="D597" s="681" t="s">
        <v>1095</v>
      </c>
      <c r="E597" s="678" t="s">
        <v>837</v>
      </c>
      <c r="F597" s="613" t="s">
        <v>28</v>
      </c>
      <c r="G597" s="680">
        <v>3</v>
      </c>
      <c r="H597" s="618" t="s">
        <v>69</v>
      </c>
      <c r="I597" s="224" t="s">
        <v>1094</v>
      </c>
      <c r="J597" s="225">
        <v>0</v>
      </c>
      <c r="K597" s="280" t="s">
        <v>68</v>
      </c>
      <c r="L597" s="290"/>
      <c r="M597" s="72"/>
      <c r="N597" s="19"/>
      <c r="O597" s="19"/>
      <c r="P597" s="19"/>
      <c r="Q597" s="19"/>
      <c r="R597" s="19"/>
    </row>
    <row r="598" spans="1:18" ht="12.75" x14ac:dyDescent="0.2">
      <c r="A598" s="670">
        <v>3</v>
      </c>
      <c r="B598" s="613">
        <v>32903</v>
      </c>
      <c r="C598" s="615" t="s">
        <v>69</v>
      </c>
      <c r="D598" s="681" t="s">
        <v>1191</v>
      </c>
      <c r="E598" s="681" t="s">
        <v>1132</v>
      </c>
      <c r="F598" s="613" t="s">
        <v>28</v>
      </c>
      <c r="G598" s="680">
        <v>2</v>
      </c>
      <c r="H598" s="618" t="s">
        <v>69</v>
      </c>
      <c r="I598" s="484" t="s">
        <v>1190</v>
      </c>
      <c r="J598" s="225">
        <v>0</v>
      </c>
      <c r="K598" s="280" t="s">
        <v>68</v>
      </c>
      <c r="L598" s="290"/>
      <c r="M598" s="72"/>
      <c r="N598" s="19"/>
      <c r="O598" s="19"/>
      <c r="P598" s="19"/>
      <c r="Q598" s="19"/>
      <c r="R598" s="19"/>
    </row>
    <row r="599" spans="1:18" ht="12.75" x14ac:dyDescent="0.2">
      <c r="A599" s="670"/>
      <c r="B599" s="670"/>
      <c r="C599" s="488"/>
      <c r="D599" s="678"/>
      <c r="E599" s="678"/>
      <c r="F599" s="670"/>
      <c r="G599" s="357"/>
      <c r="H599" s="248"/>
      <c r="I599" s="679"/>
      <c r="J599" s="249"/>
      <c r="K599" s="250"/>
      <c r="L599" s="290"/>
      <c r="M599" s="72"/>
      <c r="N599" s="19"/>
      <c r="O599" s="19"/>
      <c r="P599" s="19"/>
      <c r="Q599" s="19"/>
      <c r="R599" s="19"/>
    </row>
    <row r="600" spans="1:18" ht="14.1" customHeight="1" thickBot="1" x14ac:dyDescent="0.25">
      <c r="A600" s="2124" t="s">
        <v>15</v>
      </c>
      <c r="B600" s="2125"/>
      <c r="C600" s="2125"/>
      <c r="D600" s="2125"/>
      <c r="E600" s="2125"/>
      <c r="F600" s="2126"/>
      <c r="G600" s="589">
        <f>+G589+G556+G528+G520+G506+G428+G423+G402+G374+G11</f>
        <v>751</v>
      </c>
      <c r="H600" s="645">
        <f>+H589+H556+H528+H520+H506+H428+H423+H402+H374+H11</f>
        <v>3134713</v>
      </c>
      <c r="I600" s="486"/>
      <c r="J600" s="660"/>
      <c r="K600" s="253"/>
      <c r="L600" s="253"/>
      <c r="M600" s="569"/>
      <c r="N600" s="19"/>
      <c r="O600" s="19"/>
      <c r="P600" s="19"/>
      <c r="Q600" s="19"/>
      <c r="R600" s="19"/>
    </row>
    <row r="601" spans="1:18" ht="12" thickTop="1" x14ac:dyDescent="0.2">
      <c r="N601" s="19"/>
      <c r="O601" s="19"/>
      <c r="P601" s="19"/>
      <c r="Q601" s="19"/>
      <c r="R601" s="19"/>
    </row>
  </sheetData>
  <mergeCells count="7">
    <mergeCell ref="A600:F600"/>
    <mergeCell ref="A1:L1"/>
    <mergeCell ref="A2:L2"/>
    <mergeCell ref="A3:L3"/>
    <mergeCell ref="J6:K6"/>
    <mergeCell ref="C428:E429"/>
    <mergeCell ref="C520:E520"/>
  </mergeCells>
  <pageMargins left="1.1811023622047245" right="0.19685039370078741" top="0.98425196850393704" bottom="0.59055118110236227" header="0.51181102362204722" footer="0.51181102362204722"/>
  <pageSetup paperSize="9" scale="49" orientation="landscape" horizontalDpi="4294967293" verticalDpi="4294967293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5"/>
  <sheetViews>
    <sheetView tabSelected="1" view="pageBreakPreview" zoomScale="80" zoomScaleNormal="100" zoomScaleSheetLayoutView="80" workbookViewId="0">
      <pane ySplit="10" topLeftCell="A62" activePane="bottomLeft" state="frozen"/>
      <selection pane="bottomLeft" activeCell="E35" sqref="E35"/>
    </sheetView>
  </sheetViews>
  <sheetFormatPr defaultColWidth="18.140625" defaultRowHeight="15" x14ac:dyDescent="0.2"/>
  <cols>
    <col min="1" max="1" width="4.7109375" style="944" customWidth="1"/>
    <col min="2" max="2" width="7.42578125" style="941" customWidth="1"/>
    <col min="3" max="3" width="17.7109375" style="939" customWidth="1"/>
    <col min="4" max="4" width="18.5703125" style="939" customWidth="1"/>
    <col min="5" max="5" width="30.140625" style="940" customWidth="1"/>
    <col min="6" max="6" width="16.42578125" style="940" bestFit="1" customWidth="1"/>
    <col min="7" max="7" width="9.5703125" style="941" customWidth="1"/>
    <col min="8" max="8" width="11" style="942" customWidth="1"/>
    <col min="9" max="9" width="12.7109375" style="943" customWidth="1"/>
    <col min="10" max="10" width="17.28515625" style="935" customWidth="1"/>
    <col min="11" max="11" width="12" style="943" customWidth="1"/>
    <col min="12" max="12" width="10.85546875" style="941" customWidth="1"/>
    <col min="13" max="13" width="8.42578125" style="1859" customWidth="1"/>
    <col min="14" max="14" width="22.140625" style="935" customWidth="1"/>
    <col min="15" max="15" width="14.42578125" style="936" customWidth="1"/>
    <col min="16" max="16" width="13.140625" style="936" customWidth="1"/>
    <col min="17" max="17" width="18.140625" style="936"/>
    <col min="18" max="19" width="18.140625" style="937"/>
    <col min="20" max="16384" width="18.140625" style="938"/>
  </cols>
  <sheetData>
    <row r="1" spans="1:19" ht="15.75" customHeight="1" x14ac:dyDescent="0.25">
      <c r="A1" s="2136" t="s">
        <v>1034</v>
      </c>
      <c r="B1" s="2136"/>
      <c r="C1" s="2136"/>
      <c r="D1" s="2136"/>
      <c r="E1" s="2136"/>
      <c r="F1" s="2136"/>
      <c r="G1" s="2136"/>
      <c r="H1" s="2136"/>
      <c r="I1" s="2136"/>
      <c r="J1" s="2136"/>
      <c r="K1" s="2136"/>
      <c r="L1" s="2136"/>
      <c r="M1" s="1853"/>
      <c r="N1" s="1803"/>
    </row>
    <row r="2" spans="1:19" ht="15.75" customHeight="1" x14ac:dyDescent="0.25">
      <c r="A2" s="2136" t="s">
        <v>1348</v>
      </c>
      <c r="B2" s="2136"/>
      <c r="C2" s="2136"/>
      <c r="D2" s="2136"/>
      <c r="E2" s="2136"/>
      <c r="F2" s="2136"/>
      <c r="G2" s="2136"/>
      <c r="H2" s="2136"/>
      <c r="I2" s="2136"/>
      <c r="J2" s="2136"/>
      <c r="K2" s="2136"/>
      <c r="L2" s="2136"/>
      <c r="M2" s="1853"/>
      <c r="N2" s="1803"/>
    </row>
    <row r="3" spans="1:19" ht="15.75" hidden="1" customHeight="1" x14ac:dyDescent="0.25">
      <c r="A3" s="1803" t="s">
        <v>1744</v>
      </c>
      <c r="B3" s="1803"/>
      <c r="C3" s="1803"/>
      <c r="D3" s="1803"/>
      <c r="E3" s="1803"/>
      <c r="F3" s="1803"/>
      <c r="G3" s="1803"/>
      <c r="H3" s="1803"/>
      <c r="I3" s="1803"/>
      <c r="J3" s="1803"/>
      <c r="K3" s="1803"/>
      <c r="L3" s="1803"/>
      <c r="M3" s="1853"/>
      <c r="N3" s="1803"/>
    </row>
    <row r="4" spans="1:19" ht="15.75" customHeight="1" x14ac:dyDescent="0.25">
      <c r="A4" s="2136" t="s">
        <v>1909</v>
      </c>
      <c r="B4" s="2136"/>
      <c r="C4" s="2136"/>
      <c r="D4" s="2136"/>
      <c r="E4" s="2136"/>
      <c r="F4" s="2136"/>
      <c r="G4" s="2136"/>
      <c r="H4" s="2136"/>
      <c r="I4" s="2136"/>
      <c r="J4" s="2136"/>
      <c r="K4" s="2136"/>
      <c r="L4" s="2136"/>
      <c r="M4" s="1853"/>
      <c r="N4" s="1803"/>
    </row>
    <row r="5" spans="1:19" ht="15.75" x14ac:dyDescent="0.25">
      <c r="A5" s="1156"/>
      <c r="B5" s="1157"/>
      <c r="C5" s="1158"/>
      <c r="D5" s="1158"/>
      <c r="E5" s="1159"/>
      <c r="F5" s="1159"/>
      <c r="G5" s="1160"/>
      <c r="H5" s="1161"/>
      <c r="I5" s="1162"/>
      <c r="J5" s="1163"/>
      <c r="K5" s="1162"/>
      <c r="L5" s="1160"/>
      <c r="M5" s="1854"/>
      <c r="N5" s="1163"/>
    </row>
    <row r="6" spans="1:19" ht="8.25" customHeight="1" x14ac:dyDescent="0.25">
      <c r="A6" s="1164"/>
      <c r="B6" s="1160"/>
      <c r="C6" s="1158"/>
      <c r="D6" s="1158"/>
      <c r="E6" s="1159"/>
      <c r="F6" s="1159"/>
      <c r="G6" s="1160"/>
      <c r="H6" s="1161"/>
      <c r="I6" s="1165"/>
      <c r="J6" s="1166"/>
      <c r="K6" s="1167"/>
      <c r="L6" s="1168"/>
      <c r="M6" s="1855"/>
      <c r="N6" s="1163"/>
    </row>
    <row r="7" spans="1:19" ht="15" customHeight="1" x14ac:dyDescent="0.25">
      <c r="A7" s="1169"/>
      <c r="B7" s="1170"/>
      <c r="C7" s="1171"/>
      <c r="D7" s="1172"/>
      <c r="E7" s="1173"/>
      <c r="F7" s="1173"/>
      <c r="G7" s="2133" t="s">
        <v>1262</v>
      </c>
      <c r="H7" s="2133" t="s">
        <v>1263</v>
      </c>
      <c r="I7" s="2137" t="s">
        <v>1264</v>
      </c>
      <c r="J7" s="2133" t="s">
        <v>14</v>
      </c>
      <c r="K7" s="2145" t="s">
        <v>876</v>
      </c>
      <c r="L7" s="2146"/>
      <c r="M7" s="2142" t="s">
        <v>1265</v>
      </c>
      <c r="N7" s="2133" t="s">
        <v>1266</v>
      </c>
      <c r="O7" s="936" t="s">
        <v>1333</v>
      </c>
      <c r="P7" s="936" t="s">
        <v>1332</v>
      </c>
      <c r="S7" s="937" t="s">
        <v>1334</v>
      </c>
    </row>
    <row r="8" spans="1:19" ht="30" customHeight="1" x14ac:dyDescent="0.2">
      <c r="A8" s="2140" t="s">
        <v>1261</v>
      </c>
      <c r="B8" s="2134" t="s">
        <v>13</v>
      </c>
      <c r="C8" s="2134" t="s">
        <v>8</v>
      </c>
      <c r="D8" s="2134" t="s">
        <v>9</v>
      </c>
      <c r="E8" s="2134" t="s">
        <v>1</v>
      </c>
      <c r="F8" s="1708" t="s">
        <v>1552</v>
      </c>
      <c r="G8" s="2134"/>
      <c r="H8" s="2134"/>
      <c r="I8" s="2138"/>
      <c r="J8" s="2134"/>
      <c r="K8" s="2147"/>
      <c r="L8" s="2148"/>
      <c r="M8" s="2143"/>
      <c r="N8" s="2134"/>
    </row>
    <row r="9" spans="1:19" s="947" customFormat="1" x14ac:dyDescent="0.2">
      <c r="A9" s="2141"/>
      <c r="B9" s="2135"/>
      <c r="C9" s="2135"/>
      <c r="D9" s="2135"/>
      <c r="E9" s="2135"/>
      <c r="F9" s="1709"/>
      <c r="G9" s="2135"/>
      <c r="H9" s="2135"/>
      <c r="I9" s="2139"/>
      <c r="J9" s="2135"/>
      <c r="K9" s="1174" t="s">
        <v>15</v>
      </c>
      <c r="L9" s="1175" t="s">
        <v>16</v>
      </c>
      <c r="M9" s="2144"/>
      <c r="N9" s="2135"/>
      <c r="O9" s="945"/>
      <c r="P9" s="945"/>
      <c r="Q9" s="945"/>
      <c r="R9" s="946"/>
      <c r="S9" s="946"/>
    </row>
    <row r="10" spans="1:19" s="950" customFormat="1" x14ac:dyDescent="0.2">
      <c r="A10" s="1176">
        <v>1</v>
      </c>
      <c r="B10" s="1177">
        <v>2</v>
      </c>
      <c r="C10" s="1177">
        <v>3</v>
      </c>
      <c r="D10" s="1177">
        <v>4</v>
      </c>
      <c r="E10" s="1177">
        <v>5</v>
      </c>
      <c r="F10" s="1177">
        <v>6</v>
      </c>
      <c r="G10" s="1177">
        <v>7</v>
      </c>
      <c r="H10" s="1177">
        <v>8</v>
      </c>
      <c r="I10" s="1177">
        <v>9</v>
      </c>
      <c r="J10" s="1177">
        <v>10</v>
      </c>
      <c r="K10" s="1177">
        <v>11</v>
      </c>
      <c r="L10" s="1177">
        <v>12</v>
      </c>
      <c r="M10" s="1177">
        <v>13</v>
      </c>
      <c r="N10" s="1177">
        <v>14</v>
      </c>
      <c r="O10" s="948" t="s">
        <v>1830</v>
      </c>
      <c r="P10" s="948" t="s">
        <v>1831</v>
      </c>
      <c r="Q10" s="948"/>
      <c r="R10" s="949"/>
      <c r="S10" s="949"/>
    </row>
    <row r="11" spans="1:19" ht="15.75" x14ac:dyDescent="0.25">
      <c r="A11" s="1497"/>
      <c r="B11" s="1171"/>
      <c r="C11" s="1171"/>
      <c r="D11" s="1171"/>
      <c r="E11" s="1325"/>
      <c r="F11" s="1707"/>
      <c r="G11" s="1171"/>
      <c r="H11" s="1325"/>
      <c r="I11" s="1326"/>
      <c r="J11" s="1498"/>
      <c r="K11" s="1499"/>
      <c r="L11" s="1171"/>
      <c r="M11" s="1856"/>
      <c r="N11" s="1841"/>
    </row>
    <row r="12" spans="1:19" s="952" customFormat="1" ht="16.5" customHeight="1" x14ac:dyDescent="0.2">
      <c r="A12" s="1179"/>
      <c r="B12" s="1180">
        <v>10</v>
      </c>
      <c r="C12" s="1181" t="s">
        <v>409</v>
      </c>
      <c r="D12" s="1180"/>
      <c r="E12" s="1180"/>
      <c r="F12" s="1180"/>
      <c r="G12" s="1180"/>
      <c r="H12" s="1910">
        <f>H13+H18+H27+H31+H38+H69+H41+H63+H66</f>
        <v>96</v>
      </c>
      <c r="I12" s="1183">
        <f>I13+I18+I27+I31+I38+I69+I41+I63</f>
        <v>495490</v>
      </c>
      <c r="J12" s="1327"/>
      <c r="K12" s="1183"/>
      <c r="L12" s="1180"/>
      <c r="M12" s="1273"/>
      <c r="N12" s="1824"/>
      <c r="O12" s="951" t="s">
        <v>1832</v>
      </c>
      <c r="P12" s="951">
        <f>O13+O18+O27+O31+O38+O41+O69+O63+O66</f>
        <v>41</v>
      </c>
      <c r="Q12" s="951"/>
    </row>
    <row r="13" spans="1:19" s="954" customFormat="1" ht="16.5" customHeight="1" x14ac:dyDescent="0.2">
      <c r="A13" s="1184"/>
      <c r="B13" s="1180">
        <v>10211</v>
      </c>
      <c r="C13" s="2130" t="s">
        <v>1048</v>
      </c>
      <c r="D13" s="2131"/>
      <c r="E13" s="2131"/>
      <c r="F13" s="2131"/>
      <c r="G13" s="2132"/>
      <c r="H13" s="1182">
        <f>SUM(H14:H16)</f>
        <v>9</v>
      </c>
      <c r="I13" s="1183">
        <f>SUM(I14:I16)</f>
        <v>67500</v>
      </c>
      <c r="J13" s="1327"/>
      <c r="K13" s="1183">
        <f>SUM(K14:K16)</f>
        <v>27</v>
      </c>
      <c r="L13" s="1180" t="s">
        <v>1890</v>
      </c>
      <c r="M13" s="1273"/>
      <c r="N13" s="1824"/>
      <c r="O13" s="1851">
        <f>SUM(O14:O16)</f>
        <v>3</v>
      </c>
      <c r="P13" s="953"/>
      <c r="Q13" s="953"/>
    </row>
    <row r="14" spans="1:19" s="954" customFormat="1" ht="30" customHeight="1" x14ac:dyDescent="0.2">
      <c r="A14" s="1185">
        <v>1</v>
      </c>
      <c r="B14" s="1186">
        <v>10211</v>
      </c>
      <c r="C14" s="1195" t="s">
        <v>377</v>
      </c>
      <c r="D14" s="1193" t="s">
        <v>378</v>
      </c>
      <c r="E14" s="1193" t="s">
        <v>1291</v>
      </c>
      <c r="F14" s="1193"/>
      <c r="G14" s="1186" t="s">
        <v>1267</v>
      </c>
      <c r="H14" s="1186">
        <v>3</v>
      </c>
      <c r="I14" s="1187">
        <f>(H14*10*3*25*10000)/1000</f>
        <v>22500</v>
      </c>
      <c r="J14" s="1195" t="s">
        <v>380</v>
      </c>
      <c r="K14" s="1187">
        <f>(H14*10*25*12)/1000</f>
        <v>9</v>
      </c>
      <c r="L14" s="1192" t="s">
        <v>30</v>
      </c>
      <c r="M14" s="1192"/>
      <c r="N14" s="1801"/>
      <c r="O14" s="953">
        <v>1</v>
      </c>
      <c r="P14" s="953"/>
      <c r="Q14" s="953"/>
    </row>
    <row r="15" spans="1:19" s="954" customFormat="1" ht="30.75" customHeight="1" x14ac:dyDescent="0.2">
      <c r="A15" s="1185">
        <v>2</v>
      </c>
      <c r="B15" s="1186">
        <v>10211</v>
      </c>
      <c r="C15" s="1188" t="s">
        <v>69</v>
      </c>
      <c r="D15" s="1193" t="s">
        <v>381</v>
      </c>
      <c r="E15" s="1193" t="s">
        <v>1292</v>
      </c>
      <c r="F15" s="1193"/>
      <c r="G15" s="1186" t="s">
        <v>1267</v>
      </c>
      <c r="H15" s="1186">
        <v>3</v>
      </c>
      <c r="I15" s="1187">
        <f>(H15*10*3*25*10000)/1000</f>
        <v>22500</v>
      </c>
      <c r="J15" s="1195" t="s">
        <v>380</v>
      </c>
      <c r="K15" s="1187">
        <f>(H15*10*25*12)/1000</f>
        <v>9</v>
      </c>
      <c r="L15" s="1192" t="s">
        <v>30</v>
      </c>
      <c r="M15" s="1192"/>
      <c r="N15" s="1801"/>
      <c r="O15" s="953">
        <v>1</v>
      </c>
      <c r="P15" s="953"/>
      <c r="Q15" s="953"/>
    </row>
    <row r="16" spans="1:19" s="954" customFormat="1" ht="34.5" customHeight="1" x14ac:dyDescent="0.2">
      <c r="A16" s="1185">
        <v>3</v>
      </c>
      <c r="B16" s="1186">
        <v>10211</v>
      </c>
      <c r="C16" s="1188" t="s">
        <v>69</v>
      </c>
      <c r="D16" s="1193" t="s">
        <v>383</v>
      </c>
      <c r="E16" s="1193" t="s">
        <v>1293</v>
      </c>
      <c r="F16" s="1193"/>
      <c r="G16" s="1186" t="s">
        <v>1267</v>
      </c>
      <c r="H16" s="1186">
        <v>3</v>
      </c>
      <c r="I16" s="1187">
        <f>(H16*10*3*25*10000)/1000</f>
        <v>22500</v>
      </c>
      <c r="J16" s="1195" t="s">
        <v>380</v>
      </c>
      <c r="K16" s="1187">
        <f>(H16*10*25*12)/1000</f>
        <v>9</v>
      </c>
      <c r="L16" s="1192" t="s">
        <v>30</v>
      </c>
      <c r="M16" s="1192"/>
      <c r="N16" s="1801"/>
      <c r="O16" s="953">
        <v>1</v>
      </c>
      <c r="P16" s="953"/>
      <c r="Q16" s="953"/>
    </row>
    <row r="17" spans="1:18" s="954" customFormat="1" ht="16.5" customHeight="1" x14ac:dyDescent="0.2">
      <c r="A17" s="1185"/>
      <c r="B17" s="1186"/>
      <c r="C17" s="1193"/>
      <c r="D17" s="1193"/>
      <c r="E17" s="1193"/>
      <c r="F17" s="1193"/>
      <c r="G17" s="1186"/>
      <c r="H17" s="1186"/>
      <c r="I17" s="1194"/>
      <c r="J17" s="1191"/>
      <c r="K17" s="1194"/>
      <c r="L17" s="1186"/>
      <c r="M17" s="1250"/>
      <c r="N17" s="1801"/>
      <c r="O17" s="953"/>
      <c r="P17" s="953"/>
      <c r="Q17" s="953"/>
      <c r="R17" s="955"/>
    </row>
    <row r="18" spans="1:18" s="954" customFormat="1" ht="16.5" customHeight="1" x14ac:dyDescent="0.2">
      <c r="A18" s="1184"/>
      <c r="B18" s="1180">
        <v>10421</v>
      </c>
      <c r="C18" s="1327" t="s">
        <v>1051</v>
      </c>
      <c r="D18" s="1249"/>
      <c r="E18" s="1249"/>
      <c r="F18" s="1249"/>
      <c r="G18" s="1180"/>
      <c r="H18" s="1182">
        <f>SUM(H19:H24)</f>
        <v>18</v>
      </c>
      <c r="I18" s="1183">
        <f>SUM(I19:I24)</f>
        <v>23640</v>
      </c>
      <c r="J18" s="1275"/>
      <c r="K18" s="1183">
        <f>SUM(K19:K25)</f>
        <v>3886</v>
      </c>
      <c r="L18" s="1183" t="s">
        <v>30</v>
      </c>
      <c r="M18" s="1197"/>
      <c r="N18" s="1824"/>
      <c r="O18" s="1851">
        <f>SUM(O19:O25)</f>
        <v>7</v>
      </c>
      <c r="P18" s="953"/>
      <c r="Q18" s="953"/>
    </row>
    <row r="19" spans="1:18" s="954" customFormat="1" ht="33.75" customHeight="1" x14ac:dyDescent="0.2">
      <c r="A19" s="1185">
        <v>1</v>
      </c>
      <c r="B19" s="1186">
        <v>10421</v>
      </c>
      <c r="C19" s="1188" t="s">
        <v>69</v>
      </c>
      <c r="D19" s="1231" t="s">
        <v>26</v>
      </c>
      <c r="E19" s="1223" t="s">
        <v>618</v>
      </c>
      <c r="F19" s="1223"/>
      <c r="G19" s="1189" t="s">
        <v>1267</v>
      </c>
      <c r="H19" s="1192">
        <v>3</v>
      </c>
      <c r="I19" s="1155">
        <v>4300</v>
      </c>
      <c r="J19" s="1224" t="s">
        <v>604</v>
      </c>
      <c r="K19" s="1155">
        <v>30</v>
      </c>
      <c r="L19" s="1192" t="s">
        <v>30</v>
      </c>
      <c r="M19" s="1192" t="s">
        <v>31</v>
      </c>
      <c r="N19" s="1801"/>
      <c r="O19" s="953">
        <v>1</v>
      </c>
      <c r="P19" s="953"/>
      <c r="Q19" s="953"/>
    </row>
    <row r="20" spans="1:18" s="954" customFormat="1" ht="27.75" customHeight="1" x14ac:dyDescent="0.2">
      <c r="A20" s="1542">
        <v>2</v>
      </c>
      <c r="B20" s="1544">
        <v>10421</v>
      </c>
      <c r="C20" s="1553" t="s">
        <v>69</v>
      </c>
      <c r="D20" s="1233" t="s">
        <v>32</v>
      </c>
      <c r="E20" s="1234" t="s">
        <v>619</v>
      </c>
      <c r="F20" s="1234"/>
      <c r="G20" s="1211" t="s">
        <v>1267</v>
      </c>
      <c r="H20" s="1551">
        <v>3</v>
      </c>
      <c r="I20" s="1221">
        <v>4300</v>
      </c>
      <c r="J20" s="1549" t="s">
        <v>604</v>
      </c>
      <c r="K20" s="1221">
        <v>30</v>
      </c>
      <c r="L20" s="1551" t="s">
        <v>30</v>
      </c>
      <c r="M20" s="1828" t="s">
        <v>31</v>
      </c>
      <c r="N20" s="1842"/>
      <c r="O20" s="953">
        <v>1</v>
      </c>
      <c r="P20" s="953"/>
      <c r="Q20" s="953"/>
    </row>
    <row r="21" spans="1:18" s="954" customFormat="1" ht="33.75" customHeight="1" x14ac:dyDescent="0.2">
      <c r="A21" s="1541">
        <v>3</v>
      </c>
      <c r="B21" s="1543">
        <v>10421</v>
      </c>
      <c r="C21" s="1279" t="s">
        <v>1052</v>
      </c>
      <c r="D21" s="1505" t="s">
        <v>35</v>
      </c>
      <c r="E21" s="1279" t="s">
        <v>620</v>
      </c>
      <c r="F21" s="1279"/>
      <c r="G21" s="1264" t="s">
        <v>1267</v>
      </c>
      <c r="H21" s="1550">
        <v>3</v>
      </c>
      <c r="I21" s="1270">
        <v>5000</v>
      </c>
      <c r="J21" s="1548" t="s">
        <v>604</v>
      </c>
      <c r="K21" s="1270">
        <v>3742</v>
      </c>
      <c r="L21" s="1546" t="s">
        <v>30</v>
      </c>
      <c r="M21" s="1827" t="s">
        <v>31</v>
      </c>
      <c r="N21" s="1843"/>
      <c r="O21" s="953">
        <v>1</v>
      </c>
      <c r="P21" s="953"/>
      <c r="Q21" s="953"/>
    </row>
    <row r="22" spans="1:18" s="954" customFormat="1" ht="27.75" customHeight="1" x14ac:dyDescent="0.2">
      <c r="A22" s="1200">
        <v>4</v>
      </c>
      <c r="B22" s="1201">
        <v>10421</v>
      </c>
      <c r="C22" s="1203" t="s">
        <v>37</v>
      </c>
      <c r="D22" s="1235" t="s">
        <v>38</v>
      </c>
      <c r="E22" s="1236" t="s">
        <v>621</v>
      </c>
      <c r="F22" s="1236"/>
      <c r="G22" s="1204" t="s">
        <v>1267</v>
      </c>
      <c r="H22" s="1237">
        <v>3</v>
      </c>
      <c r="I22" s="1238">
        <v>5080</v>
      </c>
      <c r="J22" s="1239" t="s">
        <v>604</v>
      </c>
      <c r="K22" s="1238">
        <v>36</v>
      </c>
      <c r="L22" s="1237" t="s">
        <v>30</v>
      </c>
      <c r="M22" s="1237" t="s">
        <v>31</v>
      </c>
      <c r="N22" s="1844"/>
      <c r="O22" s="953">
        <v>1</v>
      </c>
      <c r="P22" s="953"/>
      <c r="Q22" s="953"/>
    </row>
    <row r="23" spans="1:18" s="954" customFormat="1" ht="33.75" customHeight="1" x14ac:dyDescent="0.2">
      <c r="A23" s="1542">
        <v>5</v>
      </c>
      <c r="B23" s="1544">
        <v>10421</v>
      </c>
      <c r="C23" s="1210" t="s">
        <v>40</v>
      </c>
      <c r="D23" s="1233" t="s">
        <v>41</v>
      </c>
      <c r="E23" s="1234" t="s">
        <v>622</v>
      </c>
      <c r="F23" s="1234"/>
      <c r="G23" s="1211" t="s">
        <v>1267</v>
      </c>
      <c r="H23" s="1551">
        <v>3</v>
      </c>
      <c r="I23" s="1221">
        <v>1810</v>
      </c>
      <c r="J23" s="1549" t="s">
        <v>605</v>
      </c>
      <c r="K23" s="1221">
        <v>24</v>
      </c>
      <c r="L23" s="1551" t="s">
        <v>30</v>
      </c>
      <c r="M23" s="1828" t="s">
        <v>31</v>
      </c>
      <c r="N23" s="1842"/>
      <c r="O23" s="953">
        <v>1</v>
      </c>
      <c r="P23" s="953"/>
      <c r="Q23" s="953"/>
    </row>
    <row r="24" spans="1:18" s="954" customFormat="1" ht="34.5" customHeight="1" x14ac:dyDescent="0.2">
      <c r="A24" s="1185">
        <v>6</v>
      </c>
      <c r="B24" s="1186">
        <v>10421</v>
      </c>
      <c r="C24" s="1193" t="s">
        <v>44</v>
      </c>
      <c r="D24" s="1231" t="s">
        <v>45</v>
      </c>
      <c r="E24" s="1223" t="s">
        <v>622</v>
      </c>
      <c r="F24" s="1223"/>
      <c r="G24" s="1189" t="s">
        <v>1267</v>
      </c>
      <c r="H24" s="1192">
        <v>3</v>
      </c>
      <c r="I24" s="1155">
        <v>3150</v>
      </c>
      <c r="J24" s="1224" t="s">
        <v>605</v>
      </c>
      <c r="K24" s="1155">
        <v>24</v>
      </c>
      <c r="L24" s="1192" t="s">
        <v>30</v>
      </c>
      <c r="M24" s="1192" t="s">
        <v>31</v>
      </c>
      <c r="N24" s="1801"/>
      <c r="O24" s="953">
        <v>1</v>
      </c>
      <c r="P24" s="953"/>
      <c r="Q24" s="953"/>
    </row>
    <row r="25" spans="1:18" s="954" customFormat="1" ht="30" customHeight="1" x14ac:dyDescent="0.2">
      <c r="A25" s="1185">
        <v>7</v>
      </c>
      <c r="B25" s="1186"/>
      <c r="C25" s="1193" t="s">
        <v>1785</v>
      </c>
      <c r="D25" s="1223" t="s">
        <v>1786</v>
      </c>
      <c r="E25" s="1223" t="s">
        <v>1787</v>
      </c>
      <c r="F25" s="1223"/>
      <c r="G25" s="1189" t="s">
        <v>1267</v>
      </c>
      <c r="H25" s="1192">
        <v>1</v>
      </c>
      <c r="I25" s="1155"/>
      <c r="J25" s="1224" t="s">
        <v>1788</v>
      </c>
      <c r="K25" s="1155"/>
      <c r="L25" s="1192"/>
      <c r="M25" s="1192"/>
      <c r="N25" s="1801" t="s">
        <v>1789</v>
      </c>
      <c r="O25" s="953">
        <v>1</v>
      </c>
      <c r="P25" s="953"/>
      <c r="Q25" s="953"/>
    </row>
    <row r="26" spans="1:18" s="954" customFormat="1" ht="16.5" customHeight="1" x14ac:dyDescent="0.2">
      <c r="A26" s="1185"/>
      <c r="B26" s="1186"/>
      <c r="C26" s="1186"/>
      <c r="D26" s="1186"/>
      <c r="E26" s="1186"/>
      <c r="F26" s="1186"/>
      <c r="G26" s="1186"/>
      <c r="H26" s="1186"/>
      <c r="I26" s="1194"/>
      <c r="J26" s="1195"/>
      <c r="K26" s="1194"/>
      <c r="L26" s="1186"/>
      <c r="M26" s="1225"/>
      <c r="N26" s="1801"/>
      <c r="O26" s="953"/>
      <c r="P26" s="953"/>
      <c r="Q26" s="953"/>
    </row>
    <row r="27" spans="1:18" s="954" customFormat="1" ht="16.5" customHeight="1" x14ac:dyDescent="0.2">
      <c r="A27" s="1184"/>
      <c r="B27" s="1180">
        <v>10422</v>
      </c>
      <c r="C27" s="1181" t="s">
        <v>1053</v>
      </c>
      <c r="D27" s="1196"/>
      <c r="E27" s="1196"/>
      <c r="F27" s="1196"/>
      <c r="G27" s="1180"/>
      <c r="H27" s="1197">
        <f>SUM(H28:H29)</f>
        <v>7</v>
      </c>
      <c r="I27" s="1198">
        <f>SUM(I28:I29)</f>
        <v>14000</v>
      </c>
      <c r="J27" s="1199"/>
      <c r="K27" s="1198">
        <f>SUM(K28:K29)</f>
        <v>180</v>
      </c>
      <c r="L27" s="1273" t="s">
        <v>30</v>
      </c>
      <c r="M27" s="1197"/>
      <c r="N27" s="1824"/>
      <c r="O27" s="1851">
        <f>SUM(O28:O29)</f>
        <v>2</v>
      </c>
      <c r="P27" s="953"/>
      <c r="Q27" s="953"/>
    </row>
    <row r="28" spans="1:18" s="954" customFormat="1" ht="31.5" customHeight="1" x14ac:dyDescent="0.2">
      <c r="A28" s="1185">
        <v>1</v>
      </c>
      <c r="B28" s="1186">
        <v>10422</v>
      </c>
      <c r="C28" s="1193" t="s">
        <v>51</v>
      </c>
      <c r="D28" s="1231" t="s">
        <v>52</v>
      </c>
      <c r="E28" s="1223" t="s">
        <v>622</v>
      </c>
      <c r="F28" s="1223"/>
      <c r="G28" s="1189" t="s">
        <v>1267</v>
      </c>
      <c r="H28" s="1192">
        <v>5</v>
      </c>
      <c r="I28" s="1155">
        <v>7500</v>
      </c>
      <c r="J28" s="1224" t="s">
        <v>606</v>
      </c>
      <c r="K28" s="1155">
        <v>90</v>
      </c>
      <c r="L28" s="1192" t="s">
        <v>30</v>
      </c>
      <c r="M28" s="1192" t="s">
        <v>31</v>
      </c>
      <c r="N28" s="1801"/>
      <c r="O28" s="953">
        <v>1</v>
      </c>
      <c r="P28" s="953"/>
      <c r="Q28" s="953"/>
    </row>
    <row r="29" spans="1:18" s="954" customFormat="1" ht="33" customHeight="1" x14ac:dyDescent="0.2">
      <c r="A29" s="1542">
        <v>2</v>
      </c>
      <c r="B29" s="1544">
        <v>10422</v>
      </c>
      <c r="C29" s="1210" t="s">
        <v>54</v>
      </c>
      <c r="D29" s="1233" t="s">
        <v>55</v>
      </c>
      <c r="E29" s="1234" t="s">
        <v>623</v>
      </c>
      <c r="F29" s="1234"/>
      <c r="G29" s="1211" t="s">
        <v>1267</v>
      </c>
      <c r="H29" s="1551">
        <v>2</v>
      </c>
      <c r="I29" s="1221">
        <v>6500</v>
      </c>
      <c r="J29" s="1549" t="s">
        <v>606</v>
      </c>
      <c r="K29" s="1221">
        <v>90</v>
      </c>
      <c r="L29" s="1551" t="s">
        <v>30</v>
      </c>
      <c r="M29" s="1828" t="s">
        <v>31</v>
      </c>
      <c r="N29" s="1842"/>
      <c r="O29" s="953">
        <v>1</v>
      </c>
      <c r="P29" s="953"/>
      <c r="Q29" s="953"/>
    </row>
    <row r="30" spans="1:18" s="954" customFormat="1" ht="16.5" customHeight="1" x14ac:dyDescent="0.2">
      <c r="A30" s="1185"/>
      <c r="B30" s="1186"/>
      <c r="C30" s="1231"/>
      <c r="D30" s="1214"/>
      <c r="E30" s="1214"/>
      <c r="F30" s="1214"/>
      <c r="G30" s="1193"/>
      <c r="H30" s="1186"/>
      <c r="I30" s="1215"/>
      <c r="J30" s="1214"/>
      <c r="K30" s="1187"/>
      <c r="L30" s="1185"/>
      <c r="M30" s="1192"/>
      <c r="N30" s="1801"/>
      <c r="O30" s="953"/>
      <c r="P30" s="953"/>
      <c r="Q30" s="953"/>
    </row>
    <row r="31" spans="1:18" s="954" customFormat="1" ht="16.5" customHeight="1" x14ac:dyDescent="0.2">
      <c r="A31" s="1184"/>
      <c r="B31" s="1180">
        <v>10490</v>
      </c>
      <c r="C31" s="2130" t="s">
        <v>1054</v>
      </c>
      <c r="D31" s="2131"/>
      <c r="E31" s="2132"/>
      <c r="F31" s="1704"/>
      <c r="G31" s="1180"/>
      <c r="H31" s="1197">
        <f>SUM(H32:H35)</f>
        <v>13</v>
      </c>
      <c r="I31" s="1198">
        <f>SUM(I32:I35)</f>
        <v>45600</v>
      </c>
      <c r="J31" s="1280"/>
      <c r="K31" s="1198">
        <f>SUM(K32:K35)</f>
        <v>290</v>
      </c>
      <c r="L31" s="1273" t="s">
        <v>30</v>
      </c>
      <c r="M31" s="1197"/>
      <c r="N31" s="1824"/>
      <c r="O31" s="1851">
        <f>SUM(O32:O36)</f>
        <v>5</v>
      </c>
      <c r="P31" s="953"/>
      <c r="Q31" s="953"/>
    </row>
    <row r="32" spans="1:18" s="954" customFormat="1" ht="28.5" customHeight="1" x14ac:dyDescent="0.2">
      <c r="A32" s="1185">
        <v>1</v>
      </c>
      <c r="B32" s="1186">
        <v>10490</v>
      </c>
      <c r="C32" s="1193" t="s">
        <v>47</v>
      </c>
      <c r="D32" s="1231" t="s">
        <v>41</v>
      </c>
      <c r="E32" s="1223" t="s">
        <v>626</v>
      </c>
      <c r="F32" s="1223"/>
      <c r="G32" s="1189" t="s">
        <v>1267</v>
      </c>
      <c r="H32" s="1192">
        <v>3</v>
      </c>
      <c r="I32" s="1155">
        <v>4625</v>
      </c>
      <c r="J32" s="1224" t="s">
        <v>616</v>
      </c>
      <c r="K32" s="1155">
        <v>20</v>
      </c>
      <c r="L32" s="1192" t="s">
        <v>30</v>
      </c>
      <c r="M32" s="1192" t="s">
        <v>50</v>
      </c>
      <c r="N32" s="1801"/>
      <c r="O32" s="953">
        <v>1</v>
      </c>
      <c r="P32" s="953"/>
      <c r="Q32" s="953"/>
    </row>
    <row r="33" spans="1:17" s="954" customFormat="1" ht="27.75" customHeight="1" x14ac:dyDescent="0.2">
      <c r="A33" s="1185">
        <v>2</v>
      </c>
      <c r="B33" s="1186">
        <v>10490</v>
      </c>
      <c r="C33" s="1231" t="s">
        <v>41</v>
      </c>
      <c r="D33" s="1231" t="s">
        <v>41</v>
      </c>
      <c r="E33" s="1223" t="s">
        <v>622</v>
      </c>
      <c r="F33" s="1223"/>
      <c r="G33" s="1189" t="s">
        <v>1267</v>
      </c>
      <c r="H33" s="1192">
        <v>5</v>
      </c>
      <c r="I33" s="1155">
        <v>17700</v>
      </c>
      <c r="J33" s="1224" t="s">
        <v>617</v>
      </c>
      <c r="K33" s="1155">
        <v>90</v>
      </c>
      <c r="L33" s="1192" t="s">
        <v>30</v>
      </c>
      <c r="M33" s="1192" t="s">
        <v>59</v>
      </c>
      <c r="N33" s="1801"/>
      <c r="O33" s="953">
        <v>1</v>
      </c>
      <c r="P33" s="953"/>
      <c r="Q33" s="953"/>
    </row>
    <row r="34" spans="1:17" s="954" customFormat="1" ht="35.25" customHeight="1" x14ac:dyDescent="0.2">
      <c r="A34" s="1541">
        <v>3</v>
      </c>
      <c r="B34" s="1543">
        <v>10490</v>
      </c>
      <c r="C34" s="1263" t="s">
        <v>60</v>
      </c>
      <c r="D34" s="1505" t="s">
        <v>38</v>
      </c>
      <c r="E34" s="1279" t="s">
        <v>623</v>
      </c>
      <c r="F34" s="1279"/>
      <c r="G34" s="1264" t="s">
        <v>1267</v>
      </c>
      <c r="H34" s="1550">
        <v>2</v>
      </c>
      <c r="I34" s="1270">
        <v>20275</v>
      </c>
      <c r="J34" s="1548" t="s">
        <v>617</v>
      </c>
      <c r="K34" s="1270">
        <v>90</v>
      </c>
      <c r="L34" s="1550" t="s">
        <v>30</v>
      </c>
      <c r="M34" s="1827" t="s">
        <v>31</v>
      </c>
      <c r="N34" s="1843"/>
      <c r="O34" s="953">
        <v>1</v>
      </c>
      <c r="P34" s="953"/>
      <c r="Q34" s="953"/>
    </row>
    <row r="35" spans="1:17" s="954" customFormat="1" ht="43.5" customHeight="1" x14ac:dyDescent="0.2">
      <c r="A35" s="1185">
        <v>4</v>
      </c>
      <c r="B35" s="1186">
        <v>10490</v>
      </c>
      <c r="C35" s="1193" t="s">
        <v>61</v>
      </c>
      <c r="D35" s="1231" t="s">
        <v>62</v>
      </c>
      <c r="E35" s="1223" t="s">
        <v>622</v>
      </c>
      <c r="F35" s="1223"/>
      <c r="G35" s="1189" t="s">
        <v>1267</v>
      </c>
      <c r="H35" s="1192">
        <v>3</v>
      </c>
      <c r="I35" s="1155">
        <v>3000</v>
      </c>
      <c r="J35" s="1224" t="s">
        <v>616</v>
      </c>
      <c r="K35" s="1155">
        <v>90</v>
      </c>
      <c r="L35" s="1192" t="s">
        <v>30</v>
      </c>
      <c r="M35" s="1192" t="s">
        <v>50</v>
      </c>
      <c r="N35" s="1801"/>
      <c r="O35" s="953">
        <v>1</v>
      </c>
      <c r="P35" s="953"/>
      <c r="Q35" s="953"/>
    </row>
    <row r="36" spans="1:17" s="954" customFormat="1" ht="51" customHeight="1" x14ac:dyDescent="0.2">
      <c r="A36" s="1811">
        <v>5</v>
      </c>
      <c r="B36" s="1813"/>
      <c r="C36" s="1263" t="s">
        <v>1807</v>
      </c>
      <c r="D36" s="1279" t="s">
        <v>1808</v>
      </c>
      <c r="E36" s="1279" t="s">
        <v>1809</v>
      </c>
      <c r="F36" s="1279"/>
      <c r="G36" s="1264"/>
      <c r="H36" s="1808"/>
      <c r="I36" s="1270">
        <v>25000</v>
      </c>
      <c r="J36" s="1819" t="s">
        <v>1810</v>
      </c>
      <c r="K36" s="1270"/>
      <c r="L36" s="1808"/>
      <c r="M36" s="1827"/>
      <c r="N36" s="1845" t="s">
        <v>1763</v>
      </c>
      <c r="O36" s="953">
        <v>1</v>
      </c>
      <c r="P36" s="953"/>
      <c r="Q36" s="953"/>
    </row>
    <row r="37" spans="1:17" s="954" customFormat="1" ht="16.5" customHeight="1" x14ac:dyDescent="0.2">
      <c r="A37" s="1200"/>
      <c r="B37" s="1201"/>
      <c r="C37" s="1201"/>
      <c r="D37" s="1201"/>
      <c r="E37" s="1201"/>
      <c r="F37" s="1201"/>
      <c r="G37" s="1201"/>
      <c r="H37" s="1201"/>
      <c r="I37" s="1259"/>
      <c r="J37" s="1206"/>
      <c r="K37" s="1259"/>
      <c r="L37" s="1201"/>
      <c r="M37" s="1253"/>
      <c r="N37" s="1844"/>
      <c r="O37" s="953"/>
      <c r="P37" s="953"/>
      <c r="Q37" s="953"/>
    </row>
    <row r="38" spans="1:17" s="954" customFormat="1" ht="16.5" customHeight="1" x14ac:dyDescent="0.2">
      <c r="A38" s="1226"/>
      <c r="B38" s="1216">
        <v>10532</v>
      </c>
      <c r="C38" s="1227" t="s">
        <v>1055</v>
      </c>
      <c r="D38" s="1228"/>
      <c r="E38" s="1228"/>
      <c r="F38" s="1228"/>
      <c r="G38" s="1216"/>
      <c r="H38" s="1218">
        <f>SUM(H39:H39)</f>
        <v>6</v>
      </c>
      <c r="I38" s="1219">
        <f>SUM(I39:I39)</f>
        <v>63000</v>
      </c>
      <c r="J38" s="1229"/>
      <c r="K38" s="1219">
        <f>SUM(K39)</f>
        <v>1440</v>
      </c>
      <c r="L38" s="1536" t="s">
        <v>30</v>
      </c>
      <c r="M38" s="1218"/>
      <c r="N38" s="1825"/>
      <c r="O38" s="1851">
        <v>1</v>
      </c>
      <c r="P38" s="953"/>
      <c r="Q38" s="953"/>
    </row>
    <row r="39" spans="1:17" s="954" customFormat="1" ht="16.5" customHeight="1" x14ac:dyDescent="0.2">
      <c r="A39" s="1185">
        <v>1</v>
      </c>
      <c r="B39" s="1186">
        <v>10532</v>
      </c>
      <c r="C39" s="1193" t="s">
        <v>186</v>
      </c>
      <c r="D39" s="1193" t="s">
        <v>186</v>
      </c>
      <c r="E39" s="1193" t="s">
        <v>627</v>
      </c>
      <c r="F39" s="1193"/>
      <c r="G39" s="1189" t="s">
        <v>1267</v>
      </c>
      <c r="H39" s="1186">
        <v>6</v>
      </c>
      <c r="I39" s="1215">
        <v>63000</v>
      </c>
      <c r="J39" s="1195" t="s">
        <v>612</v>
      </c>
      <c r="K39" s="1215">
        <v>1440</v>
      </c>
      <c r="L39" s="1192" t="s">
        <v>30</v>
      </c>
      <c r="M39" s="1225">
        <v>2009</v>
      </c>
      <c r="N39" s="1801" t="s">
        <v>888</v>
      </c>
      <c r="O39" s="953">
        <v>1</v>
      </c>
      <c r="P39" s="953"/>
      <c r="Q39" s="953"/>
    </row>
    <row r="40" spans="1:17" s="954" customFormat="1" ht="16.5" customHeight="1" x14ac:dyDescent="0.2">
      <c r="A40" s="1185"/>
      <c r="B40" s="1186"/>
      <c r="C40" s="1193"/>
      <c r="D40" s="1231"/>
      <c r="E40" s="1223"/>
      <c r="F40" s="1223"/>
      <c r="G40" s="1186"/>
      <c r="H40" s="1192"/>
      <c r="I40" s="1155"/>
      <c r="J40" s="1224"/>
      <c r="K40" s="1155"/>
      <c r="L40" s="1192"/>
      <c r="M40" s="1192"/>
      <c r="N40" s="1801"/>
      <c r="O40" s="953"/>
      <c r="P40" s="953"/>
      <c r="Q40" s="953"/>
    </row>
    <row r="41" spans="1:17" s="954" customFormat="1" ht="16.5" customHeight="1" x14ac:dyDescent="0.2">
      <c r="A41" s="1185"/>
      <c r="B41" s="1186">
        <v>10710</v>
      </c>
      <c r="C41" s="1426" t="s">
        <v>1098</v>
      </c>
      <c r="D41" s="1231"/>
      <c r="E41" s="1223"/>
      <c r="F41" s="1223"/>
      <c r="G41" s="1186"/>
      <c r="H41" s="1192">
        <f>SUM(H42:H61)</f>
        <v>20</v>
      </c>
      <c r="I41" s="1154">
        <f>SUM(I42:I61)</f>
        <v>85000</v>
      </c>
      <c r="J41" s="1224"/>
      <c r="K41" s="1155"/>
      <c r="L41" s="1192"/>
      <c r="M41" s="1192"/>
      <c r="N41" s="1801"/>
      <c r="O41" s="1851">
        <f>SUM(O42:O61)</f>
        <v>20</v>
      </c>
      <c r="P41" s="953"/>
      <c r="Q41" s="953"/>
    </row>
    <row r="42" spans="1:17" s="954" customFormat="1" ht="33.75" customHeight="1" x14ac:dyDescent="0.25">
      <c r="A42" s="1185">
        <v>1</v>
      </c>
      <c r="B42" s="1186"/>
      <c r="C42" s="1723" t="s">
        <v>1590</v>
      </c>
      <c r="D42" s="1723" t="s">
        <v>1591</v>
      </c>
      <c r="E42" s="1723" t="s">
        <v>1614</v>
      </c>
      <c r="F42" s="1724" t="s">
        <v>1621</v>
      </c>
      <c r="G42" s="1186" t="s">
        <v>1267</v>
      </c>
      <c r="H42" s="1225">
        <v>1</v>
      </c>
      <c r="I42" s="1215" t="s">
        <v>69</v>
      </c>
      <c r="J42" s="1723" t="s">
        <v>1606</v>
      </c>
      <c r="K42" s="1215" t="s">
        <v>69</v>
      </c>
      <c r="L42" s="1192"/>
      <c r="M42" s="1192"/>
      <c r="N42" s="1846" t="s">
        <v>1640</v>
      </c>
      <c r="O42" s="953">
        <v>1</v>
      </c>
      <c r="P42" s="1823"/>
      <c r="Q42" s="953"/>
    </row>
    <row r="43" spans="1:17" s="954" customFormat="1" ht="16.5" customHeight="1" x14ac:dyDescent="0.25">
      <c r="A43" s="1185">
        <v>2</v>
      </c>
      <c r="B43" s="1186"/>
      <c r="C43" s="1723" t="s">
        <v>1592</v>
      </c>
      <c r="D43" s="1723" t="s">
        <v>1592</v>
      </c>
      <c r="E43" s="1723" t="s">
        <v>1615</v>
      </c>
      <c r="F43" s="1724" t="s">
        <v>1622</v>
      </c>
      <c r="G43" s="1186" t="s">
        <v>1267</v>
      </c>
      <c r="H43" s="1225">
        <v>1</v>
      </c>
      <c r="I43" s="1215" t="s">
        <v>69</v>
      </c>
      <c r="J43" s="1723" t="s">
        <v>1607</v>
      </c>
      <c r="K43" s="1215" t="s">
        <v>69</v>
      </c>
      <c r="L43" s="1192"/>
      <c r="M43" s="1192"/>
      <c r="N43" s="1847"/>
      <c r="O43" s="953">
        <v>1</v>
      </c>
      <c r="P43" s="1823"/>
      <c r="Q43" s="953"/>
    </row>
    <row r="44" spans="1:17" s="954" customFormat="1" ht="16.5" customHeight="1" x14ac:dyDescent="0.25">
      <c r="A44" s="1185">
        <v>3</v>
      </c>
      <c r="B44" s="1186"/>
      <c r="C44" s="1723" t="s">
        <v>1593</v>
      </c>
      <c r="D44" s="1723"/>
      <c r="E44" s="1723" t="s">
        <v>1616</v>
      </c>
      <c r="F44" s="1723"/>
      <c r="G44" s="1186" t="s">
        <v>1267</v>
      </c>
      <c r="H44" s="1225">
        <v>1</v>
      </c>
      <c r="I44" s="1215" t="s">
        <v>69</v>
      </c>
      <c r="J44" s="1723" t="s">
        <v>723</v>
      </c>
      <c r="K44" s="1215" t="s">
        <v>69</v>
      </c>
      <c r="L44" s="1192"/>
      <c r="M44" s="1192"/>
      <c r="N44" s="1847"/>
      <c r="O44" s="953">
        <v>1</v>
      </c>
      <c r="P44" s="1838"/>
      <c r="Q44" s="953"/>
    </row>
    <row r="45" spans="1:17" s="954" customFormat="1" ht="16.5" customHeight="1" x14ac:dyDescent="0.25">
      <c r="A45" s="1185">
        <v>4</v>
      </c>
      <c r="B45" s="1186"/>
      <c r="C45" s="1723" t="s">
        <v>1594</v>
      </c>
      <c r="D45" s="1723" t="s">
        <v>1594</v>
      </c>
      <c r="E45" s="1723" t="s">
        <v>1617</v>
      </c>
      <c r="F45" s="1724" t="s">
        <v>1623</v>
      </c>
      <c r="G45" s="1186" t="s">
        <v>1267</v>
      </c>
      <c r="H45" s="1225">
        <v>1</v>
      </c>
      <c r="I45" s="1215" t="s">
        <v>69</v>
      </c>
      <c r="J45" s="1723" t="s">
        <v>1608</v>
      </c>
      <c r="K45" s="1215" t="s">
        <v>69</v>
      </c>
      <c r="L45" s="1192"/>
      <c r="M45" s="1192"/>
      <c r="N45" s="1847"/>
      <c r="O45" s="953">
        <v>1</v>
      </c>
      <c r="P45" s="1823"/>
      <c r="Q45" s="953"/>
    </row>
    <row r="46" spans="1:17" s="954" customFormat="1" ht="16.5" customHeight="1" x14ac:dyDescent="0.25">
      <c r="A46" s="1185">
        <v>5</v>
      </c>
      <c r="B46" s="1186"/>
      <c r="C46" s="1723" t="s">
        <v>1595</v>
      </c>
      <c r="D46" s="1724" t="s">
        <v>1596</v>
      </c>
      <c r="E46" s="1723" t="s">
        <v>1618</v>
      </c>
      <c r="F46" s="1724" t="s">
        <v>1624</v>
      </c>
      <c r="G46" s="1186" t="s">
        <v>1267</v>
      </c>
      <c r="H46" s="1225">
        <v>1</v>
      </c>
      <c r="I46" s="1215" t="s">
        <v>69</v>
      </c>
      <c r="J46" s="1723" t="s">
        <v>1609</v>
      </c>
      <c r="K46" s="1215" t="s">
        <v>69</v>
      </c>
      <c r="L46" s="1192"/>
      <c r="M46" s="1192"/>
      <c r="N46" s="1848" t="s">
        <v>1630</v>
      </c>
      <c r="O46" s="953">
        <v>1</v>
      </c>
      <c r="P46" s="1823"/>
      <c r="Q46" s="953"/>
    </row>
    <row r="47" spans="1:17" s="954" customFormat="1" ht="16.5" customHeight="1" x14ac:dyDescent="0.25">
      <c r="A47" s="1185">
        <v>6</v>
      </c>
      <c r="B47" s="1186"/>
      <c r="C47" s="1723" t="s">
        <v>1597</v>
      </c>
      <c r="D47" s="1723" t="s">
        <v>1598</v>
      </c>
      <c r="E47" s="1723" t="s">
        <v>1619</v>
      </c>
      <c r="F47" s="1724" t="s">
        <v>1625</v>
      </c>
      <c r="G47" s="1186" t="s">
        <v>1267</v>
      </c>
      <c r="H47" s="1225">
        <v>1</v>
      </c>
      <c r="I47" s="1215" t="s">
        <v>69</v>
      </c>
      <c r="J47" s="1723" t="s">
        <v>1610</v>
      </c>
      <c r="K47" s="1215" t="s">
        <v>69</v>
      </c>
      <c r="L47" s="1192"/>
      <c r="M47" s="1192"/>
      <c r="N47" s="1848" t="s">
        <v>1631</v>
      </c>
      <c r="O47" s="953">
        <v>1</v>
      </c>
      <c r="P47" s="1823"/>
      <c r="Q47" s="953"/>
    </row>
    <row r="48" spans="1:17" s="954" customFormat="1" ht="16.5" customHeight="1" x14ac:dyDescent="0.25">
      <c r="A48" s="1185">
        <v>7</v>
      </c>
      <c r="B48" s="1186"/>
      <c r="C48" s="1723" t="s">
        <v>1599</v>
      </c>
      <c r="D48" s="1723" t="s">
        <v>1600</v>
      </c>
      <c r="E48" s="1723" t="s">
        <v>1619</v>
      </c>
      <c r="F48" s="1724" t="s">
        <v>1626</v>
      </c>
      <c r="G48" s="1186" t="s">
        <v>1267</v>
      </c>
      <c r="H48" s="1225">
        <v>1</v>
      </c>
      <c r="I48" s="1215" t="s">
        <v>69</v>
      </c>
      <c r="J48" s="1723" t="s">
        <v>1611</v>
      </c>
      <c r="K48" s="1215" t="s">
        <v>69</v>
      </c>
      <c r="L48" s="1192"/>
      <c r="M48" s="1192"/>
      <c r="N48" s="1848" t="s">
        <v>1632</v>
      </c>
      <c r="O48" s="953">
        <v>1</v>
      </c>
      <c r="P48" s="1823"/>
      <c r="Q48" s="953"/>
    </row>
    <row r="49" spans="1:17" s="954" customFormat="1" ht="16.5" customHeight="1" x14ac:dyDescent="0.25">
      <c r="A49" s="1185">
        <v>8</v>
      </c>
      <c r="B49" s="1186"/>
      <c r="C49" s="1723" t="s">
        <v>1601</v>
      </c>
      <c r="D49" s="1723"/>
      <c r="E49" s="1723"/>
      <c r="F49" s="1723"/>
      <c r="G49" s="1186" t="s">
        <v>1267</v>
      </c>
      <c r="H49" s="1225">
        <v>1</v>
      </c>
      <c r="I49" s="1215" t="s">
        <v>69</v>
      </c>
      <c r="J49" s="1723" t="s">
        <v>1612</v>
      </c>
      <c r="K49" s="1215" t="s">
        <v>69</v>
      </c>
      <c r="L49" s="1192"/>
      <c r="M49" s="1192"/>
      <c r="N49" s="1848" t="s">
        <v>1633</v>
      </c>
      <c r="O49" s="953">
        <v>1</v>
      </c>
      <c r="P49" s="1838"/>
      <c r="Q49" s="953"/>
    </row>
    <row r="50" spans="1:17" s="954" customFormat="1" ht="16.5" customHeight="1" x14ac:dyDescent="0.25">
      <c r="A50" s="1185">
        <v>9</v>
      </c>
      <c r="B50" s="1186"/>
      <c r="C50" s="1723" t="s">
        <v>1602</v>
      </c>
      <c r="D50" s="1723" t="s">
        <v>1603</v>
      </c>
      <c r="E50" s="1723" t="s">
        <v>1620</v>
      </c>
      <c r="F50" s="1724" t="s">
        <v>1627</v>
      </c>
      <c r="G50" s="1186" t="s">
        <v>1267</v>
      </c>
      <c r="H50" s="1225">
        <v>1</v>
      </c>
      <c r="I50" s="1215" t="s">
        <v>69</v>
      </c>
      <c r="J50" s="1723" t="s">
        <v>1135</v>
      </c>
      <c r="K50" s="1215" t="s">
        <v>69</v>
      </c>
      <c r="L50" s="1192"/>
      <c r="M50" s="1192"/>
      <c r="N50" s="1848" t="s">
        <v>1634</v>
      </c>
      <c r="O50" s="953">
        <v>1</v>
      </c>
      <c r="P50" s="1823"/>
      <c r="Q50" s="953"/>
    </row>
    <row r="51" spans="1:17" s="954" customFormat="1" ht="16.5" customHeight="1" x14ac:dyDescent="0.25">
      <c r="A51" s="1185">
        <v>10</v>
      </c>
      <c r="B51" s="1186"/>
      <c r="C51" s="1723" t="s">
        <v>1604</v>
      </c>
      <c r="D51" s="1723" t="s">
        <v>1604</v>
      </c>
      <c r="E51" s="1723" t="s">
        <v>1620</v>
      </c>
      <c r="F51" s="1724" t="s">
        <v>1628</v>
      </c>
      <c r="G51" s="1186" t="s">
        <v>1267</v>
      </c>
      <c r="H51" s="1225">
        <v>1</v>
      </c>
      <c r="I51" s="1215" t="s">
        <v>69</v>
      </c>
      <c r="J51" s="1723" t="s">
        <v>1613</v>
      </c>
      <c r="K51" s="1215" t="s">
        <v>69</v>
      </c>
      <c r="L51" s="1192"/>
      <c r="M51" s="1192"/>
      <c r="N51" s="1847"/>
      <c r="O51" s="953">
        <v>1</v>
      </c>
      <c r="P51" s="1823"/>
      <c r="Q51" s="953"/>
    </row>
    <row r="52" spans="1:17" s="954" customFormat="1" ht="16.5" customHeight="1" x14ac:dyDescent="0.25">
      <c r="A52" s="1185">
        <v>11</v>
      </c>
      <c r="B52" s="1186"/>
      <c r="C52" s="1829" t="s">
        <v>1605</v>
      </c>
      <c r="D52" s="1829" t="s">
        <v>1605</v>
      </c>
      <c r="E52" s="1829" t="s">
        <v>1620</v>
      </c>
      <c r="F52" s="1830" t="s">
        <v>1629</v>
      </c>
      <c r="G52" s="1813" t="s">
        <v>1267</v>
      </c>
      <c r="H52" s="1817">
        <v>1</v>
      </c>
      <c r="I52" s="1601" t="s">
        <v>69</v>
      </c>
      <c r="J52" s="1829" t="s">
        <v>1613</v>
      </c>
      <c r="K52" s="1601" t="s">
        <v>69</v>
      </c>
      <c r="L52" s="1808"/>
      <c r="M52" s="1192"/>
      <c r="N52" s="1847"/>
      <c r="O52" s="953">
        <v>1</v>
      </c>
      <c r="P52" s="1823"/>
      <c r="Q52" s="953"/>
    </row>
    <row r="53" spans="1:17" s="954" customFormat="1" ht="32.25" customHeight="1" x14ac:dyDescent="0.25">
      <c r="A53" s="1185">
        <v>12</v>
      </c>
      <c r="B53" s="1186"/>
      <c r="C53" s="1724" t="s">
        <v>69</v>
      </c>
      <c r="D53" s="1723" t="s">
        <v>1764</v>
      </c>
      <c r="E53" s="1723" t="s">
        <v>1765</v>
      </c>
      <c r="F53" s="1724"/>
      <c r="G53" s="1790" t="s">
        <v>1267</v>
      </c>
      <c r="H53" s="1177">
        <v>1</v>
      </c>
      <c r="I53" s="1831">
        <v>15000</v>
      </c>
      <c r="J53" s="1723" t="s">
        <v>1766</v>
      </c>
      <c r="K53" s="1831"/>
      <c r="L53" s="1832"/>
      <c r="M53" s="1192"/>
      <c r="N53" s="1849" t="s">
        <v>1767</v>
      </c>
      <c r="O53" s="953">
        <v>1</v>
      </c>
      <c r="P53" s="1823"/>
      <c r="Q53" s="953"/>
    </row>
    <row r="54" spans="1:17" s="954" customFormat="1" ht="32.25" customHeight="1" x14ac:dyDescent="0.25">
      <c r="A54" s="1185">
        <v>13</v>
      </c>
      <c r="B54" s="1186"/>
      <c r="C54" s="1724"/>
      <c r="D54" s="1723" t="s">
        <v>1768</v>
      </c>
      <c r="E54" s="1723" t="s">
        <v>1769</v>
      </c>
      <c r="F54" s="1724"/>
      <c r="G54" s="1790" t="s">
        <v>1267</v>
      </c>
      <c r="H54" s="1177">
        <v>1</v>
      </c>
      <c r="I54" s="1831">
        <v>5000</v>
      </c>
      <c r="J54" s="1723" t="s">
        <v>1770</v>
      </c>
      <c r="K54" s="1831"/>
      <c r="L54" s="1832"/>
      <c r="M54" s="1192"/>
      <c r="N54" s="1849" t="s">
        <v>1775</v>
      </c>
      <c r="O54" s="953">
        <v>1</v>
      </c>
      <c r="P54" s="1823"/>
      <c r="Q54" s="953"/>
    </row>
    <row r="55" spans="1:17" s="954" customFormat="1" ht="32.25" customHeight="1" x14ac:dyDescent="0.25">
      <c r="A55" s="1185">
        <v>14</v>
      </c>
      <c r="B55" s="1186"/>
      <c r="C55" s="1725" t="s">
        <v>1772</v>
      </c>
      <c r="D55" s="1725" t="s">
        <v>1780</v>
      </c>
      <c r="E55" s="1725" t="s">
        <v>1773</v>
      </c>
      <c r="F55" s="1822"/>
      <c r="G55" s="1807" t="s">
        <v>1267</v>
      </c>
      <c r="H55" s="1818">
        <v>1</v>
      </c>
      <c r="I55" s="1833">
        <v>10000</v>
      </c>
      <c r="J55" s="1725" t="s">
        <v>1774</v>
      </c>
      <c r="K55" s="1833"/>
      <c r="L55" s="1809"/>
      <c r="M55" s="1192"/>
      <c r="N55" s="1849" t="s">
        <v>1771</v>
      </c>
      <c r="O55" s="953">
        <v>1</v>
      </c>
      <c r="P55" s="1823"/>
      <c r="Q55" s="953"/>
    </row>
    <row r="56" spans="1:17" s="954" customFormat="1" ht="32.25" customHeight="1" x14ac:dyDescent="0.25">
      <c r="A56" s="1185">
        <v>15</v>
      </c>
      <c r="B56" s="1186"/>
      <c r="C56" s="1822"/>
      <c r="D56" s="1725" t="s">
        <v>1781</v>
      </c>
      <c r="E56" s="1725" t="s">
        <v>1782</v>
      </c>
      <c r="F56" s="1822"/>
      <c r="G56" s="1807" t="s">
        <v>1267</v>
      </c>
      <c r="H56" s="1818">
        <v>1</v>
      </c>
      <c r="I56" s="1833">
        <v>15000</v>
      </c>
      <c r="J56" s="1725" t="s">
        <v>1783</v>
      </c>
      <c r="K56" s="1833"/>
      <c r="L56" s="1809"/>
      <c r="M56" s="1192"/>
      <c r="N56" s="1849" t="s">
        <v>1784</v>
      </c>
      <c r="O56" s="953">
        <v>1</v>
      </c>
      <c r="P56" s="1823"/>
      <c r="Q56" s="953"/>
    </row>
    <row r="57" spans="1:17" s="954" customFormat="1" ht="32.25" customHeight="1" x14ac:dyDescent="0.25">
      <c r="A57" s="1185">
        <v>16</v>
      </c>
      <c r="B57" s="1186"/>
      <c r="C57" s="1725" t="s">
        <v>1795</v>
      </c>
      <c r="D57" s="1725" t="s">
        <v>1796</v>
      </c>
      <c r="E57" s="1725" t="s">
        <v>1797</v>
      </c>
      <c r="F57" s="1822"/>
      <c r="G57" s="1807" t="s">
        <v>1267</v>
      </c>
      <c r="H57" s="1818">
        <v>1</v>
      </c>
      <c r="I57" s="1833">
        <v>15000</v>
      </c>
      <c r="J57" s="1725" t="s">
        <v>1798</v>
      </c>
      <c r="K57" s="1833"/>
      <c r="L57" s="1809"/>
      <c r="M57" s="1192"/>
      <c r="N57" s="1849" t="s">
        <v>1799</v>
      </c>
      <c r="O57" s="953">
        <v>1</v>
      </c>
      <c r="P57" s="1823"/>
      <c r="Q57" s="953"/>
    </row>
    <row r="58" spans="1:17" s="954" customFormat="1" ht="32.25" customHeight="1" x14ac:dyDescent="0.25">
      <c r="A58" s="1185">
        <v>17</v>
      </c>
      <c r="B58" s="1186"/>
      <c r="C58" s="1725" t="s">
        <v>1800</v>
      </c>
      <c r="D58" s="1725" t="s">
        <v>1801</v>
      </c>
      <c r="E58" s="1725" t="s">
        <v>1802</v>
      </c>
      <c r="F58" s="1822"/>
      <c r="G58" s="1807" t="s">
        <v>1267</v>
      </c>
      <c r="H58" s="1818">
        <v>1</v>
      </c>
      <c r="I58" s="1833">
        <v>15000</v>
      </c>
      <c r="J58" s="1725" t="s">
        <v>1798</v>
      </c>
      <c r="K58" s="1833"/>
      <c r="L58" s="1809"/>
      <c r="M58" s="1192"/>
      <c r="N58" s="1849" t="s">
        <v>1803</v>
      </c>
      <c r="O58" s="953">
        <v>1</v>
      </c>
      <c r="P58" s="1823"/>
      <c r="Q58" s="953"/>
    </row>
    <row r="59" spans="1:17" s="954" customFormat="1" ht="32.25" customHeight="1" x14ac:dyDescent="0.25">
      <c r="A59" s="1185">
        <v>18</v>
      </c>
      <c r="B59" s="1186"/>
      <c r="C59" s="1725" t="s">
        <v>1785</v>
      </c>
      <c r="D59" s="1725" t="s">
        <v>1804</v>
      </c>
      <c r="E59" s="1725" t="s">
        <v>1805</v>
      </c>
      <c r="F59" s="1822"/>
      <c r="G59" s="1807" t="s">
        <v>1267</v>
      </c>
      <c r="H59" s="1818">
        <v>1</v>
      </c>
      <c r="I59" s="1833">
        <v>10000</v>
      </c>
      <c r="J59" s="1725" t="s">
        <v>1806</v>
      </c>
      <c r="K59" s="1833"/>
      <c r="L59" s="1809"/>
      <c r="M59" s="1192"/>
      <c r="N59" s="1845" t="s">
        <v>1763</v>
      </c>
      <c r="O59" s="953">
        <v>1</v>
      </c>
      <c r="P59" s="1823"/>
      <c r="Q59" s="953"/>
    </row>
    <row r="60" spans="1:17" s="954" customFormat="1" ht="32.25" customHeight="1" x14ac:dyDescent="0.25">
      <c r="A60" s="1185">
        <v>19</v>
      </c>
      <c r="B60" s="1186"/>
      <c r="C60" s="1725" t="s">
        <v>1811</v>
      </c>
      <c r="D60" s="1725" t="s">
        <v>1812</v>
      </c>
      <c r="E60" s="1834" t="s">
        <v>1814</v>
      </c>
      <c r="F60" s="1822"/>
      <c r="G60" s="1807"/>
      <c r="H60" s="1818">
        <v>1</v>
      </c>
      <c r="I60" s="1833"/>
      <c r="J60" s="1725" t="s">
        <v>1811</v>
      </c>
      <c r="K60" s="1833"/>
      <c r="L60" s="1809"/>
      <c r="M60" s="1192"/>
      <c r="N60" s="1845" t="s">
        <v>1817</v>
      </c>
      <c r="O60" s="953">
        <v>1</v>
      </c>
      <c r="P60" s="1823"/>
      <c r="Q60" s="953"/>
    </row>
    <row r="61" spans="1:17" s="954" customFormat="1" ht="32.25" customHeight="1" x14ac:dyDescent="0.25">
      <c r="A61" s="1185">
        <v>20</v>
      </c>
      <c r="B61" s="1186"/>
      <c r="C61" s="1725"/>
      <c r="D61" s="1725" t="s">
        <v>1813</v>
      </c>
      <c r="E61" s="1835" t="s">
        <v>1815</v>
      </c>
      <c r="F61" s="1822"/>
      <c r="G61" s="1807"/>
      <c r="H61" s="1818">
        <v>1</v>
      </c>
      <c r="I61" s="1833"/>
      <c r="J61" s="1725" t="s">
        <v>1816</v>
      </c>
      <c r="K61" s="1833"/>
      <c r="L61" s="1809"/>
      <c r="M61" s="1192"/>
      <c r="N61" s="1845" t="s">
        <v>1818</v>
      </c>
      <c r="O61" s="953">
        <v>1</v>
      </c>
      <c r="P61" s="1823"/>
      <c r="Q61" s="953"/>
    </row>
    <row r="62" spans="1:17" s="954" customFormat="1" ht="16.5" customHeight="1" x14ac:dyDescent="0.25">
      <c r="A62" s="1185"/>
      <c r="B62" s="1186"/>
      <c r="C62" s="1725"/>
      <c r="D62" s="1725"/>
      <c r="E62" s="1234"/>
      <c r="F62" s="1234"/>
      <c r="G62" s="1814"/>
      <c r="H62" s="1810"/>
      <c r="I62" s="1221"/>
      <c r="J62" s="1820"/>
      <c r="K62" s="1221"/>
      <c r="L62" s="1810"/>
      <c r="M62" s="1192"/>
      <c r="N62" s="1801"/>
      <c r="O62" s="953"/>
      <c r="P62" s="953"/>
      <c r="Q62" s="953"/>
    </row>
    <row r="63" spans="1:17" s="954" customFormat="1" ht="16.5" customHeight="1" x14ac:dyDescent="0.25">
      <c r="A63" s="1185"/>
      <c r="B63" s="1180">
        <v>10771</v>
      </c>
      <c r="C63" s="1786" t="s">
        <v>1718</v>
      </c>
      <c r="D63" s="1725"/>
      <c r="E63" s="1223"/>
      <c r="F63" s="1223"/>
      <c r="G63" s="1186"/>
      <c r="H63" s="1197">
        <f>SUM(H64)</f>
        <v>6</v>
      </c>
      <c r="I63" s="1154">
        <f>SUM(I64)</f>
        <v>190000</v>
      </c>
      <c r="J63" s="1224"/>
      <c r="K63" s="1155">
        <f>SUM(K64)</f>
        <v>10000</v>
      </c>
      <c r="L63" s="1225" t="s">
        <v>1471</v>
      </c>
      <c r="M63" s="1192"/>
      <c r="N63" s="1801"/>
      <c r="O63" s="1851">
        <f>SUM(O64)</f>
        <v>1</v>
      </c>
      <c r="P63" s="953"/>
      <c r="Q63" s="953"/>
    </row>
    <row r="64" spans="1:17" s="954" customFormat="1" ht="33.75" customHeight="1" x14ac:dyDescent="0.25">
      <c r="A64" s="1185">
        <v>1</v>
      </c>
      <c r="B64" s="1186">
        <v>10771</v>
      </c>
      <c r="C64" s="1725" t="s">
        <v>1719</v>
      </c>
      <c r="D64" s="1725" t="s">
        <v>1720</v>
      </c>
      <c r="E64" s="1223" t="s">
        <v>1721</v>
      </c>
      <c r="F64" s="1223" t="s">
        <v>1722</v>
      </c>
      <c r="G64" s="1186" t="s">
        <v>1267</v>
      </c>
      <c r="H64" s="1192">
        <v>6</v>
      </c>
      <c r="I64" s="1155">
        <v>190000</v>
      </c>
      <c r="J64" s="1224" t="s">
        <v>1723</v>
      </c>
      <c r="K64" s="1155">
        <v>10000</v>
      </c>
      <c r="L64" s="1225" t="s">
        <v>1471</v>
      </c>
      <c r="M64" s="1192">
        <v>2018</v>
      </c>
      <c r="N64" s="1801" t="s">
        <v>1724</v>
      </c>
      <c r="O64" s="953">
        <v>1</v>
      </c>
      <c r="P64" s="953"/>
      <c r="Q64" s="953"/>
    </row>
    <row r="65" spans="1:17" s="954" customFormat="1" ht="16.5" customHeight="1" x14ac:dyDescent="0.25">
      <c r="A65" s="1185"/>
      <c r="B65" s="1186"/>
      <c r="C65" s="1725"/>
      <c r="D65" s="1725"/>
      <c r="E65" s="1223"/>
      <c r="F65" s="1223"/>
      <c r="G65" s="1186"/>
      <c r="H65" s="1192"/>
      <c r="I65" s="1155"/>
      <c r="J65" s="1224"/>
      <c r="K65" s="1155"/>
      <c r="L65" s="1192"/>
      <c r="M65" s="1192"/>
      <c r="N65" s="1801"/>
      <c r="O65" s="953"/>
      <c r="P65" s="953"/>
      <c r="Q65" s="953"/>
    </row>
    <row r="66" spans="1:17" s="954" customFormat="1" ht="30" customHeight="1" x14ac:dyDescent="0.2">
      <c r="A66" s="1184"/>
      <c r="B66" s="1180">
        <v>10761</v>
      </c>
      <c r="C66" s="1181" t="s">
        <v>1060</v>
      </c>
      <c r="D66" s="1196"/>
      <c r="E66" s="1196"/>
      <c r="F66" s="1180"/>
      <c r="G66" s="1246">
        <f>SUM(G69:G72)</f>
        <v>0</v>
      </c>
      <c r="H66" s="1198">
        <f>SUM(H67)</f>
        <v>14</v>
      </c>
      <c r="I66" s="1199"/>
      <c r="J66" s="1198"/>
      <c r="K66" s="1909">
        <f>SUM(K67)</f>
        <v>4500</v>
      </c>
      <c r="L66" s="1273" t="s">
        <v>1260</v>
      </c>
      <c r="M66" s="1272"/>
      <c r="N66" s="953"/>
      <c r="O66" s="1852">
        <f>SUM(O67)</f>
        <v>1</v>
      </c>
      <c r="P66" s="953"/>
    </row>
    <row r="67" spans="1:17" s="954" customFormat="1" ht="50.25" customHeight="1" x14ac:dyDescent="0.2">
      <c r="A67" s="1185">
        <v>1</v>
      </c>
      <c r="B67" s="1186"/>
      <c r="C67" s="1195" t="s">
        <v>1825</v>
      </c>
      <c r="D67" s="1223" t="s">
        <v>1826</v>
      </c>
      <c r="E67" s="1835" t="s">
        <v>1827</v>
      </c>
      <c r="F67" s="1186"/>
      <c r="G67" s="1283"/>
      <c r="H67" s="1187">
        <v>14</v>
      </c>
      <c r="I67" s="1836"/>
      <c r="J67" s="1194" t="s">
        <v>1828</v>
      </c>
      <c r="K67" s="1837">
        <v>4500</v>
      </c>
      <c r="L67" s="1225" t="s">
        <v>1260</v>
      </c>
      <c r="M67" s="1224"/>
      <c r="N67" s="1845" t="s">
        <v>1829</v>
      </c>
      <c r="O67" s="1839">
        <v>1</v>
      </c>
      <c r="P67" s="953"/>
    </row>
    <row r="68" spans="1:17" s="954" customFormat="1" ht="30" customHeight="1" x14ac:dyDescent="0.2">
      <c r="A68" s="1184"/>
      <c r="B68" s="1180"/>
      <c r="C68" s="1181"/>
      <c r="D68" s="1196"/>
      <c r="E68" s="1196"/>
      <c r="F68" s="1180"/>
      <c r="G68" s="1246"/>
      <c r="H68" s="1198"/>
      <c r="I68" s="1199"/>
      <c r="J68" s="1198"/>
      <c r="K68" s="1197"/>
      <c r="L68" s="1197"/>
      <c r="M68" s="1272"/>
      <c r="N68" s="953"/>
      <c r="O68" s="1602"/>
      <c r="P68" s="953"/>
    </row>
    <row r="69" spans="1:17" s="954" customFormat="1" ht="16.5" customHeight="1" x14ac:dyDescent="0.2">
      <c r="A69" s="1184"/>
      <c r="B69" s="1180">
        <v>10794</v>
      </c>
      <c r="C69" s="1181" t="s">
        <v>1061</v>
      </c>
      <c r="D69" s="1196"/>
      <c r="E69" s="1196"/>
      <c r="F69" s="1196"/>
      <c r="G69" s="1180"/>
      <c r="H69" s="1246">
        <f>SUM(H70:H70)</f>
        <v>3</v>
      </c>
      <c r="I69" s="1198">
        <f>SUM(I70:I70)</f>
        <v>6750</v>
      </c>
      <c r="J69" s="1199"/>
      <c r="K69" s="1911">
        <f>K70</f>
        <v>2.7</v>
      </c>
      <c r="L69" s="1197"/>
      <c r="M69" s="1197"/>
      <c r="N69" s="1824"/>
      <c r="O69" s="1851">
        <v>1</v>
      </c>
      <c r="P69" s="953"/>
      <c r="Q69" s="953"/>
    </row>
    <row r="70" spans="1:17" s="954" customFormat="1" ht="30" customHeight="1" x14ac:dyDescent="0.2">
      <c r="A70" s="1185">
        <v>1</v>
      </c>
      <c r="B70" s="1186">
        <v>10794</v>
      </c>
      <c r="C70" s="1188" t="s">
        <v>69</v>
      </c>
      <c r="D70" s="1193" t="s">
        <v>368</v>
      </c>
      <c r="E70" s="1193" t="s">
        <v>576</v>
      </c>
      <c r="F70" s="1193"/>
      <c r="G70" s="1189" t="s">
        <v>1267</v>
      </c>
      <c r="H70" s="1186">
        <v>3</v>
      </c>
      <c r="I70" s="1187">
        <f>(H70*3*25*3*10000)/1000</f>
        <v>6750</v>
      </c>
      <c r="J70" s="1195" t="s">
        <v>371</v>
      </c>
      <c r="K70" s="1187">
        <f>(H70*3*25*12)/1000</f>
        <v>2.7</v>
      </c>
      <c r="L70" s="1225" t="s">
        <v>30</v>
      </c>
      <c r="M70" s="1192" t="s">
        <v>69</v>
      </c>
      <c r="N70" s="1801"/>
      <c r="O70" s="953">
        <v>1</v>
      </c>
      <c r="P70" s="953"/>
      <c r="Q70" s="953"/>
    </row>
    <row r="71" spans="1:17" s="954" customFormat="1" ht="16.5" customHeight="1" x14ac:dyDescent="0.2">
      <c r="A71" s="1185"/>
      <c r="B71" s="1186"/>
      <c r="C71" s="1195"/>
      <c r="D71" s="1195"/>
      <c r="E71" s="1195"/>
      <c r="F71" s="1195"/>
      <c r="G71" s="1186"/>
      <c r="H71" s="1186"/>
      <c r="I71" s="1194"/>
      <c r="J71" s="1195"/>
      <c r="K71" s="1194"/>
      <c r="L71" s="1186"/>
      <c r="M71" s="1225"/>
      <c r="N71" s="1801"/>
      <c r="O71" s="953"/>
      <c r="P71" s="953"/>
      <c r="Q71" s="953"/>
    </row>
    <row r="72" spans="1:17" s="954" customFormat="1" ht="16.5" customHeight="1" x14ac:dyDescent="0.2">
      <c r="A72" s="1554"/>
      <c r="B72" s="1216">
        <v>16</v>
      </c>
      <c r="C72" s="2152" t="s">
        <v>410</v>
      </c>
      <c r="D72" s="2152"/>
      <c r="E72" s="2152"/>
      <c r="F72" s="1706"/>
      <c r="G72" s="1216"/>
      <c r="H72" s="1276">
        <f>+H73+H76</f>
        <v>8</v>
      </c>
      <c r="I72" s="1277">
        <f>+I73+I76</f>
        <v>100500</v>
      </c>
      <c r="J72" s="1230"/>
      <c r="K72" s="1219"/>
      <c r="L72" s="1555"/>
      <c r="M72" s="1218"/>
      <c r="N72" s="1825"/>
      <c r="O72" s="951" t="s">
        <v>1833</v>
      </c>
      <c r="P72" s="951">
        <f>O73+O76</f>
        <v>2</v>
      </c>
      <c r="Q72" s="953"/>
    </row>
    <row r="73" spans="1:17" s="954" customFormat="1" ht="16.5" customHeight="1" x14ac:dyDescent="0.2">
      <c r="A73" s="1184"/>
      <c r="B73" s="1180">
        <v>20115</v>
      </c>
      <c r="C73" s="2130" t="s">
        <v>1070</v>
      </c>
      <c r="D73" s="2131"/>
      <c r="E73" s="2131"/>
      <c r="F73" s="2131"/>
      <c r="G73" s="2132"/>
      <c r="H73" s="1197">
        <f>SUM(H74)</f>
        <v>3</v>
      </c>
      <c r="I73" s="1198">
        <f>SUM(I74)</f>
        <v>59000</v>
      </c>
      <c r="J73" s="1199"/>
      <c r="K73" s="1198">
        <f>K74</f>
        <v>95</v>
      </c>
      <c r="L73" s="1197"/>
      <c r="M73" s="1197"/>
      <c r="N73" s="1824"/>
      <c r="O73" s="1851">
        <f>SUM(O74:O74)</f>
        <v>1</v>
      </c>
      <c r="P73" s="953"/>
      <c r="Q73" s="953"/>
    </row>
    <row r="74" spans="1:17" s="954" customFormat="1" ht="43.5" customHeight="1" x14ac:dyDescent="0.2">
      <c r="A74" s="1185">
        <v>1</v>
      </c>
      <c r="B74" s="1186">
        <v>20115</v>
      </c>
      <c r="C74" s="1193" t="s">
        <v>402</v>
      </c>
      <c r="D74" s="1193" t="s">
        <v>237</v>
      </c>
      <c r="E74" s="1193" t="s">
        <v>1246</v>
      </c>
      <c r="F74" s="1193"/>
      <c r="G74" s="1186" t="s">
        <v>1267</v>
      </c>
      <c r="H74" s="1186">
        <v>3</v>
      </c>
      <c r="I74" s="1215">
        <v>59000</v>
      </c>
      <c r="J74" s="1195" t="s">
        <v>1006</v>
      </c>
      <c r="K74" s="1215">
        <v>95</v>
      </c>
      <c r="L74" s="1186" t="s">
        <v>30</v>
      </c>
      <c r="M74" s="1225">
        <v>2009</v>
      </c>
      <c r="N74" s="1801" t="s">
        <v>888</v>
      </c>
      <c r="O74" s="953">
        <v>1</v>
      </c>
      <c r="P74" s="953"/>
      <c r="Q74" s="953"/>
    </row>
    <row r="75" spans="1:17" s="954" customFormat="1" ht="16.5" customHeight="1" x14ac:dyDescent="0.2">
      <c r="A75" s="1185"/>
      <c r="B75" s="1186"/>
      <c r="C75" s="1186"/>
      <c r="D75" s="1186"/>
      <c r="E75" s="1186"/>
      <c r="F75" s="1186"/>
      <c r="G75" s="1186"/>
      <c r="H75" s="1186"/>
      <c r="I75" s="1194"/>
      <c r="J75" s="1195"/>
      <c r="K75" s="1194"/>
      <c r="L75" s="1186"/>
      <c r="M75" s="1225"/>
      <c r="N75" s="1801"/>
      <c r="O75" s="953"/>
      <c r="P75" s="953"/>
      <c r="Q75" s="953"/>
    </row>
    <row r="76" spans="1:17" s="954" customFormat="1" ht="16.5" customHeight="1" x14ac:dyDescent="0.2">
      <c r="A76" s="1184"/>
      <c r="B76" s="1180">
        <v>20231</v>
      </c>
      <c r="C76" s="2130" t="s">
        <v>1071</v>
      </c>
      <c r="D76" s="2131"/>
      <c r="E76" s="2131"/>
      <c r="F76" s="2131"/>
      <c r="G76" s="2132"/>
      <c r="H76" s="1197">
        <f>SUM(H77)</f>
        <v>5</v>
      </c>
      <c r="I76" s="1198">
        <f>SUM(I77)</f>
        <v>41500</v>
      </c>
      <c r="J76" s="1199"/>
      <c r="K76" s="1198">
        <f>K77</f>
        <v>108000</v>
      </c>
      <c r="L76" s="1273"/>
      <c r="M76" s="1197"/>
      <c r="N76" s="1824"/>
      <c r="O76" s="1851">
        <f>SUM(O77)</f>
        <v>1</v>
      </c>
      <c r="P76" s="953"/>
      <c r="Q76" s="953"/>
    </row>
    <row r="77" spans="1:17" s="954" customFormat="1" ht="28.5" customHeight="1" x14ac:dyDescent="0.2">
      <c r="A77" s="1542">
        <v>1</v>
      </c>
      <c r="B77" s="1544">
        <v>20231</v>
      </c>
      <c r="C77" s="1210" t="s">
        <v>1328</v>
      </c>
      <c r="D77" s="1234" t="s">
        <v>181</v>
      </c>
      <c r="E77" s="1234" t="s">
        <v>405</v>
      </c>
      <c r="F77" s="1234"/>
      <c r="G77" s="1544" t="s">
        <v>1267</v>
      </c>
      <c r="H77" s="1551">
        <v>5</v>
      </c>
      <c r="I77" s="1221">
        <v>41500</v>
      </c>
      <c r="J77" s="1549" t="s">
        <v>1007</v>
      </c>
      <c r="K77" s="1221">
        <v>108000</v>
      </c>
      <c r="L77" s="1547" t="s">
        <v>173</v>
      </c>
      <c r="M77" s="1828">
        <v>2008</v>
      </c>
      <c r="N77" s="1842" t="s">
        <v>888</v>
      </c>
      <c r="O77" s="953">
        <v>1</v>
      </c>
      <c r="P77" s="953"/>
      <c r="Q77" s="953"/>
    </row>
    <row r="78" spans="1:17" s="954" customFormat="1" ht="16.5" customHeight="1" x14ac:dyDescent="0.2">
      <c r="A78" s="1512"/>
      <c r="B78" s="1513"/>
      <c r="C78" s="1556"/>
      <c r="D78" s="1557"/>
      <c r="E78" s="1557"/>
      <c r="F78" s="1557"/>
      <c r="G78" s="1513"/>
      <c r="H78" s="1517"/>
      <c r="I78" s="1517"/>
      <c r="J78" s="1515"/>
      <c r="K78" s="1558"/>
      <c r="L78" s="1559"/>
      <c r="M78" s="1519"/>
      <c r="N78" s="1826"/>
      <c r="O78" s="953"/>
      <c r="P78" s="953"/>
      <c r="Q78" s="953"/>
    </row>
    <row r="79" spans="1:17" s="954" customFormat="1" ht="16.5" customHeight="1" x14ac:dyDescent="0.2">
      <c r="A79" s="1226"/>
      <c r="B79" s="1216">
        <v>22</v>
      </c>
      <c r="C79" s="1533" t="s">
        <v>1887</v>
      </c>
      <c r="D79" s="1217"/>
      <c r="E79" s="1217"/>
      <c r="F79" s="1217"/>
      <c r="G79" s="1216"/>
      <c r="H79" s="1218">
        <f>H80</f>
        <v>1</v>
      </c>
      <c r="I79" s="1907">
        <f>I80</f>
        <v>200000</v>
      </c>
      <c r="J79" s="1534"/>
      <c r="K79" s="1535"/>
      <c r="L79" s="1536"/>
      <c r="M79" s="1218"/>
      <c r="N79" s="1825"/>
      <c r="O79" s="951" t="s">
        <v>1888</v>
      </c>
      <c r="P79" s="951">
        <f>O80</f>
        <v>1</v>
      </c>
      <c r="Q79" s="953"/>
    </row>
    <row r="80" spans="1:17" s="954" customFormat="1" ht="16.5" customHeight="1" x14ac:dyDescent="0.2">
      <c r="A80" s="1226"/>
      <c r="B80" s="1216">
        <v>2223</v>
      </c>
      <c r="C80" s="2153" t="s">
        <v>1889</v>
      </c>
      <c r="D80" s="2153"/>
      <c r="E80" s="2153"/>
      <c r="F80" s="1705"/>
      <c r="G80" s="1216"/>
      <c r="H80" s="1218">
        <f>SUM(H81)</f>
        <v>1</v>
      </c>
      <c r="I80" s="1907">
        <f>SUM(I81)</f>
        <v>200000</v>
      </c>
      <c r="J80" s="1229"/>
      <c r="K80" s="1219"/>
      <c r="L80" s="1218"/>
      <c r="M80" s="1218"/>
      <c r="N80" s="1825"/>
      <c r="O80" s="1840">
        <f>SUM(O81:O81)</f>
        <v>1</v>
      </c>
      <c r="P80" s="953"/>
      <c r="Q80" s="953"/>
    </row>
    <row r="81" spans="1:17" s="954" customFormat="1" ht="30.75" customHeight="1" x14ac:dyDescent="0.2">
      <c r="A81" s="1226"/>
      <c r="B81" s="1186"/>
      <c r="C81" s="1193" t="s">
        <v>1705</v>
      </c>
      <c r="D81" s="1193" t="s">
        <v>1706</v>
      </c>
      <c r="E81" s="1193" t="s">
        <v>1761</v>
      </c>
      <c r="F81" s="1193"/>
      <c r="G81" s="1186" t="s">
        <v>956</v>
      </c>
      <c r="H81" s="1186">
        <v>1</v>
      </c>
      <c r="I81" s="1215">
        <v>200000</v>
      </c>
      <c r="J81" s="1195" t="s">
        <v>1707</v>
      </c>
      <c r="K81" s="1215"/>
      <c r="L81" s="1186"/>
      <c r="M81" s="1225">
        <v>2017</v>
      </c>
      <c r="N81" s="1801" t="s">
        <v>1762</v>
      </c>
      <c r="O81" s="953">
        <v>1</v>
      </c>
      <c r="P81" s="953"/>
      <c r="Q81" s="953"/>
    </row>
    <row r="82" spans="1:17" s="954" customFormat="1" ht="16.5" customHeight="1" x14ac:dyDescent="0.2">
      <c r="A82" s="1185"/>
      <c r="B82" s="1186"/>
      <c r="C82" s="1193"/>
      <c r="D82" s="1223"/>
      <c r="E82" s="1223"/>
      <c r="F82" s="1223"/>
      <c r="G82" s="1186"/>
      <c r="H82" s="1192"/>
      <c r="I82" s="1187"/>
      <c r="J82" s="1224"/>
      <c r="K82" s="1155"/>
      <c r="L82" s="1225"/>
      <c r="M82" s="1192"/>
      <c r="N82" s="1801"/>
      <c r="O82" s="953"/>
      <c r="P82" s="953"/>
      <c r="Q82" s="953"/>
    </row>
    <row r="83" spans="1:17" s="954" customFormat="1" ht="16.5" customHeight="1" x14ac:dyDescent="0.2">
      <c r="A83" s="1184"/>
      <c r="B83" s="1180">
        <v>31</v>
      </c>
      <c r="C83" s="1181" t="s">
        <v>412</v>
      </c>
      <c r="D83" s="1196"/>
      <c r="E83" s="1196"/>
      <c r="F83" s="1196"/>
      <c r="G83" s="1180"/>
      <c r="H83" s="1246">
        <f>+H84</f>
        <v>22</v>
      </c>
      <c r="I83" s="1198">
        <f>+I84</f>
        <v>339920</v>
      </c>
      <c r="J83" s="1280"/>
      <c r="K83" s="1198"/>
      <c r="L83" s="1273"/>
      <c r="M83" s="1197"/>
      <c r="N83" s="1824"/>
      <c r="O83" s="951" t="s">
        <v>1834</v>
      </c>
      <c r="P83" s="951">
        <f>O84</f>
        <v>6</v>
      </c>
      <c r="Q83" s="953"/>
    </row>
    <row r="84" spans="1:17" s="954" customFormat="1" ht="16.5" customHeight="1" x14ac:dyDescent="0.2">
      <c r="A84" s="1184"/>
      <c r="B84" s="1180">
        <v>31001</v>
      </c>
      <c r="C84" s="1278" t="s">
        <v>1073</v>
      </c>
      <c r="D84" s="1196"/>
      <c r="E84" s="1196"/>
      <c r="F84" s="1196"/>
      <c r="G84" s="1180"/>
      <c r="H84" s="1197">
        <f>SUM(H85:H88)</f>
        <v>22</v>
      </c>
      <c r="I84" s="1198">
        <f>SUM(I85:I88)</f>
        <v>339920</v>
      </c>
      <c r="J84" s="1199"/>
      <c r="K84" s="1198">
        <f>SUM(K85:K97)</f>
        <v>9200</v>
      </c>
      <c r="L84" s="1273" t="s">
        <v>68</v>
      </c>
      <c r="M84" s="1197"/>
      <c r="N84" s="1824"/>
      <c r="O84" s="1851">
        <f>SUM(O85:O90)</f>
        <v>6</v>
      </c>
      <c r="P84" s="953"/>
      <c r="Q84" s="953"/>
    </row>
    <row r="85" spans="1:17" s="954" customFormat="1" ht="36" customHeight="1" x14ac:dyDescent="0.2">
      <c r="A85" s="1185">
        <v>1</v>
      </c>
      <c r="B85" s="1186">
        <v>31001</v>
      </c>
      <c r="C85" s="1188" t="s">
        <v>69</v>
      </c>
      <c r="D85" s="1231" t="s">
        <v>65</v>
      </c>
      <c r="E85" s="1223" t="s">
        <v>862</v>
      </c>
      <c r="F85" s="1223"/>
      <c r="G85" s="1186" t="s">
        <v>1267</v>
      </c>
      <c r="H85" s="1192">
        <v>4</v>
      </c>
      <c r="I85" s="1155">
        <v>9750</v>
      </c>
      <c r="J85" s="1224" t="s">
        <v>1017</v>
      </c>
      <c r="K85" s="1155">
        <v>7500</v>
      </c>
      <c r="L85" s="1192" t="s">
        <v>68</v>
      </c>
      <c r="M85" s="1192" t="s">
        <v>31</v>
      </c>
      <c r="N85" s="1801"/>
      <c r="O85" s="953">
        <v>1</v>
      </c>
      <c r="P85" s="953"/>
      <c r="Q85" s="953"/>
    </row>
    <row r="86" spans="1:17" s="954" customFormat="1" ht="28.5" customHeight="1" x14ac:dyDescent="0.2">
      <c r="A86" s="1541">
        <v>2</v>
      </c>
      <c r="B86" s="1543">
        <v>31001</v>
      </c>
      <c r="C86" s="1545" t="s">
        <v>1437</v>
      </c>
      <c r="D86" s="1279" t="s">
        <v>1438</v>
      </c>
      <c r="E86" s="1279" t="s">
        <v>1440</v>
      </c>
      <c r="F86" s="1279"/>
      <c r="G86" s="1543" t="s">
        <v>1267</v>
      </c>
      <c r="H86" s="1550">
        <v>2</v>
      </c>
      <c r="I86" s="1270">
        <v>200000</v>
      </c>
      <c r="J86" s="1548" t="s">
        <v>1439</v>
      </c>
      <c r="K86" s="1270">
        <v>500</v>
      </c>
      <c r="L86" s="1546" t="s">
        <v>173</v>
      </c>
      <c r="M86" s="1827">
        <v>2012</v>
      </c>
      <c r="N86" s="1843" t="s">
        <v>1401</v>
      </c>
      <c r="O86" s="953">
        <v>1</v>
      </c>
      <c r="P86" s="953"/>
      <c r="Q86" s="953"/>
    </row>
    <row r="87" spans="1:17" s="954" customFormat="1" ht="28.5" customHeight="1" x14ac:dyDescent="0.2">
      <c r="A87" s="1541">
        <v>3</v>
      </c>
      <c r="B87" s="1700">
        <v>31001</v>
      </c>
      <c r="C87" s="1545" t="s">
        <v>1452</v>
      </c>
      <c r="D87" s="1279" t="s">
        <v>552</v>
      </c>
      <c r="E87" s="1279" t="s">
        <v>1440</v>
      </c>
      <c r="F87" s="1279"/>
      <c r="G87" s="1543" t="s">
        <v>1267</v>
      </c>
      <c r="H87" s="1550">
        <v>8</v>
      </c>
      <c r="I87" s="1270">
        <v>64600</v>
      </c>
      <c r="J87" s="1805" t="s">
        <v>1760</v>
      </c>
      <c r="K87" s="1270">
        <v>600</v>
      </c>
      <c r="L87" s="1546" t="s">
        <v>173</v>
      </c>
      <c r="M87" s="1827">
        <v>2013</v>
      </c>
      <c r="N87" s="1843" t="s">
        <v>1401</v>
      </c>
      <c r="O87" s="953">
        <v>1</v>
      </c>
      <c r="P87" s="953"/>
      <c r="Q87" s="953"/>
    </row>
    <row r="88" spans="1:17" s="954" customFormat="1" ht="27" customHeight="1" x14ac:dyDescent="0.2">
      <c r="A88" s="1541">
        <v>4</v>
      </c>
      <c r="B88" s="1700">
        <v>31001</v>
      </c>
      <c r="C88" s="1545" t="s">
        <v>1453</v>
      </c>
      <c r="D88" s="1279" t="s">
        <v>1454</v>
      </c>
      <c r="E88" s="1279" t="s">
        <v>1440</v>
      </c>
      <c r="F88" s="1279"/>
      <c r="G88" s="1543" t="s">
        <v>1267</v>
      </c>
      <c r="H88" s="1550">
        <v>8</v>
      </c>
      <c r="I88" s="1270">
        <v>65570</v>
      </c>
      <c r="J88" s="1805" t="s">
        <v>1760</v>
      </c>
      <c r="K88" s="1270">
        <v>600</v>
      </c>
      <c r="L88" s="1546" t="s">
        <v>173</v>
      </c>
      <c r="M88" s="1827">
        <v>2013</v>
      </c>
      <c r="N88" s="1843" t="s">
        <v>1401</v>
      </c>
      <c r="O88" s="953">
        <v>1</v>
      </c>
      <c r="P88" s="953"/>
      <c r="Q88" s="953"/>
    </row>
    <row r="89" spans="1:17" s="954" customFormat="1" ht="33.75" customHeight="1" x14ac:dyDescent="0.2">
      <c r="A89" s="1811">
        <v>5</v>
      </c>
      <c r="B89" s="1813"/>
      <c r="C89" s="1815"/>
      <c r="D89" s="1279" t="s">
        <v>1776</v>
      </c>
      <c r="E89" s="1279" t="s">
        <v>1777</v>
      </c>
      <c r="F89" s="1279"/>
      <c r="G89" s="1813" t="s">
        <v>1267</v>
      </c>
      <c r="H89" s="1808">
        <v>1</v>
      </c>
      <c r="I89" s="1270">
        <v>40000</v>
      </c>
      <c r="J89" s="1819" t="s">
        <v>1778</v>
      </c>
      <c r="K89" s="1270"/>
      <c r="L89" s="1817"/>
      <c r="M89" s="1827"/>
      <c r="N89" s="1843" t="s">
        <v>1779</v>
      </c>
      <c r="O89" s="953">
        <v>1</v>
      </c>
      <c r="P89" s="953"/>
      <c r="Q89" s="953"/>
    </row>
    <row r="90" spans="1:17" s="954" customFormat="1" ht="46.5" customHeight="1" x14ac:dyDescent="0.2">
      <c r="A90" s="1811">
        <v>6</v>
      </c>
      <c r="B90" s="1813"/>
      <c r="C90" s="1815" t="s">
        <v>1790</v>
      </c>
      <c r="D90" s="1279" t="s">
        <v>1791</v>
      </c>
      <c r="E90" s="1279" t="s">
        <v>1792</v>
      </c>
      <c r="F90" s="1279"/>
      <c r="G90" s="1813" t="s">
        <v>1267</v>
      </c>
      <c r="H90" s="1808">
        <v>1</v>
      </c>
      <c r="I90" s="1270">
        <v>100000</v>
      </c>
      <c r="J90" s="1819" t="s">
        <v>1793</v>
      </c>
      <c r="K90" s="1270"/>
      <c r="L90" s="1817"/>
      <c r="M90" s="1827"/>
      <c r="N90" s="1843" t="s">
        <v>1794</v>
      </c>
      <c r="O90" s="953">
        <v>1</v>
      </c>
      <c r="P90" s="953"/>
      <c r="Q90" s="953"/>
    </row>
    <row r="91" spans="1:17" s="954" customFormat="1" ht="16.5" customHeight="1" x14ac:dyDescent="0.2">
      <c r="A91" s="1185"/>
      <c r="B91" s="1186"/>
      <c r="C91" s="1188"/>
      <c r="D91" s="1281"/>
      <c r="E91" s="1282"/>
      <c r="F91" s="1282"/>
      <c r="G91" s="1283"/>
      <c r="H91" s="1283"/>
      <c r="I91" s="1187"/>
      <c r="J91" s="1224"/>
      <c r="K91" s="1232"/>
      <c r="L91" s="1225"/>
      <c r="M91" s="1192"/>
      <c r="N91" s="1801"/>
      <c r="O91" s="953"/>
      <c r="P91" s="953"/>
      <c r="Q91" s="953"/>
    </row>
    <row r="92" spans="1:17" s="954" customFormat="1" ht="16.5" customHeight="1" x14ac:dyDescent="0.2">
      <c r="A92" s="1184"/>
      <c r="B92" s="1184">
        <v>32</v>
      </c>
      <c r="C92" s="1286" t="s">
        <v>413</v>
      </c>
      <c r="D92" s="1287"/>
      <c r="E92" s="1287"/>
      <c r="F92" s="1287"/>
      <c r="G92" s="1184"/>
      <c r="H92" s="1246">
        <f>H93</f>
        <v>12</v>
      </c>
      <c r="I92" s="1246">
        <f>I93</f>
        <v>3000</v>
      </c>
      <c r="J92" s="1280"/>
      <c r="K92" s="1198"/>
      <c r="L92" s="1197"/>
      <c r="M92" s="1197"/>
      <c r="N92" s="1824"/>
      <c r="O92" s="951" t="s">
        <v>1835</v>
      </c>
      <c r="P92" s="951">
        <f>O93</f>
        <v>4</v>
      </c>
      <c r="Q92" s="953"/>
    </row>
    <row r="93" spans="1:17" s="954" customFormat="1" ht="16.5" customHeight="1" x14ac:dyDescent="0.2">
      <c r="A93" s="1226"/>
      <c r="B93" s="1226">
        <v>32903</v>
      </c>
      <c r="C93" s="1284" t="s">
        <v>1079</v>
      </c>
      <c r="D93" s="1285"/>
      <c r="E93" s="1285"/>
      <c r="F93" s="1285"/>
      <c r="G93" s="1226"/>
      <c r="H93" s="1218">
        <f>SUM(H94:H97)</f>
        <v>12</v>
      </c>
      <c r="I93" s="1218">
        <f>SUM(I94:I97)</f>
        <v>3000</v>
      </c>
      <c r="J93" s="1229"/>
      <c r="K93" s="1293" t="s">
        <v>69</v>
      </c>
      <c r="L93" s="1293" t="s">
        <v>69</v>
      </c>
      <c r="M93" s="1218"/>
      <c r="N93" s="1825"/>
      <c r="O93" s="1851">
        <f>SUM(O94:O97)</f>
        <v>4</v>
      </c>
      <c r="P93" s="953"/>
      <c r="Q93" s="953"/>
    </row>
    <row r="94" spans="1:17" s="954" customFormat="1" ht="51" customHeight="1" x14ac:dyDescent="0.2">
      <c r="A94" s="1185">
        <v>1</v>
      </c>
      <c r="B94" s="1185">
        <v>32903</v>
      </c>
      <c r="C94" s="1288" t="s">
        <v>69</v>
      </c>
      <c r="D94" s="1214" t="s">
        <v>243</v>
      </c>
      <c r="E94" s="1214" t="s">
        <v>1331</v>
      </c>
      <c r="F94" s="1214"/>
      <c r="G94" s="1185" t="s">
        <v>1269</v>
      </c>
      <c r="H94" s="1186">
        <v>6</v>
      </c>
      <c r="I94" s="1283" t="s">
        <v>69</v>
      </c>
      <c r="J94" s="1195" t="s">
        <v>245</v>
      </c>
      <c r="K94" s="1283" t="s">
        <v>69</v>
      </c>
      <c r="L94" s="1283" t="s">
        <v>69</v>
      </c>
      <c r="M94" s="1192"/>
      <c r="N94" s="1801"/>
      <c r="O94" s="953">
        <v>1</v>
      </c>
      <c r="P94" s="953"/>
      <c r="Q94" s="953"/>
    </row>
    <row r="95" spans="1:17" s="954" customFormat="1" ht="51" customHeight="1" x14ac:dyDescent="0.25">
      <c r="A95" s="1185">
        <v>2</v>
      </c>
      <c r="B95" s="1185">
        <v>32903</v>
      </c>
      <c r="C95" s="1800" t="s">
        <v>1755</v>
      </c>
      <c r="D95" s="1597" t="s">
        <v>1756</v>
      </c>
      <c r="E95" s="1798" t="s">
        <v>1757</v>
      </c>
      <c r="F95" s="1597"/>
      <c r="G95" s="1794" t="s">
        <v>543</v>
      </c>
      <c r="H95" s="1795">
        <v>1</v>
      </c>
      <c r="I95" s="1821">
        <v>1000</v>
      </c>
      <c r="J95" s="1797" t="s">
        <v>1758</v>
      </c>
      <c r="K95" s="1293"/>
      <c r="L95" s="1293"/>
      <c r="M95" s="1828">
        <v>2018</v>
      </c>
      <c r="N95" s="1850" t="s">
        <v>1763</v>
      </c>
      <c r="O95" s="953">
        <v>1</v>
      </c>
      <c r="P95" s="953"/>
      <c r="Q95" s="953"/>
    </row>
    <row r="96" spans="1:17" s="954" customFormat="1" ht="51" customHeight="1" x14ac:dyDescent="0.2">
      <c r="A96" s="1185">
        <v>3</v>
      </c>
      <c r="B96" s="1186"/>
      <c r="C96" s="1193" t="s">
        <v>284</v>
      </c>
      <c r="D96" s="1193" t="s">
        <v>241</v>
      </c>
      <c r="E96" s="1193" t="s">
        <v>403</v>
      </c>
      <c r="F96" s="1193"/>
      <c r="G96" s="1186" t="s">
        <v>1267</v>
      </c>
      <c r="H96" s="1186">
        <v>4</v>
      </c>
      <c r="I96" s="1187" t="s">
        <v>69</v>
      </c>
      <c r="J96" s="1195" t="s">
        <v>242</v>
      </c>
      <c r="K96" s="1187" t="s">
        <v>69</v>
      </c>
      <c r="L96" s="1560" t="s">
        <v>69</v>
      </c>
      <c r="M96" s="1192"/>
      <c r="N96" s="1801"/>
      <c r="O96" s="953">
        <v>1</v>
      </c>
      <c r="P96" s="953"/>
      <c r="Q96" s="953"/>
    </row>
    <row r="97" spans="1:19" s="954" customFormat="1" ht="51" customHeight="1" x14ac:dyDescent="0.25">
      <c r="A97" s="1185">
        <v>4</v>
      </c>
      <c r="B97" s="1812"/>
      <c r="C97" s="1800" t="s">
        <v>1819</v>
      </c>
      <c r="D97" s="1597" t="s">
        <v>1820</v>
      </c>
      <c r="E97" s="1798" t="s">
        <v>1821</v>
      </c>
      <c r="F97" s="1597"/>
      <c r="G97" s="1812" t="s">
        <v>1822</v>
      </c>
      <c r="H97" s="1814">
        <v>1</v>
      </c>
      <c r="I97" s="1821">
        <v>2000</v>
      </c>
      <c r="J97" s="1816" t="s">
        <v>1823</v>
      </c>
      <c r="K97" s="1293"/>
      <c r="L97" s="1293"/>
      <c r="M97" s="1828"/>
      <c r="N97" s="1845" t="s">
        <v>1824</v>
      </c>
      <c r="O97" s="953">
        <v>1</v>
      </c>
      <c r="P97" s="953"/>
      <c r="Q97" s="953"/>
    </row>
    <row r="98" spans="1:19" ht="16.5" customHeight="1" x14ac:dyDescent="0.25">
      <c r="A98" s="1561"/>
      <c r="B98" s="1298"/>
      <c r="C98" s="1299"/>
      <c r="D98" s="1300"/>
      <c r="E98" s="1301"/>
      <c r="F98" s="1301"/>
      <c r="G98" s="1298"/>
      <c r="H98" s="1552"/>
      <c r="I98" s="1302"/>
      <c r="J98" s="1303"/>
      <c r="K98" s="1304"/>
      <c r="L98" s="1305"/>
      <c r="M98" s="1306"/>
      <c r="N98" s="1307"/>
      <c r="O98" s="956"/>
      <c r="P98" s="956"/>
      <c r="Q98" s="956"/>
      <c r="R98" s="938"/>
      <c r="S98" s="938"/>
    </row>
    <row r="99" spans="1:19" s="958" customFormat="1" ht="16.5" customHeight="1" thickBot="1" x14ac:dyDescent="0.25">
      <c r="A99" s="2149" t="s">
        <v>15</v>
      </c>
      <c r="B99" s="2150"/>
      <c r="C99" s="2150"/>
      <c r="D99" s="2150"/>
      <c r="E99" s="2150"/>
      <c r="F99" s="2150"/>
      <c r="G99" s="2151"/>
      <c r="H99" s="1540">
        <f>H12+H72+H79+H83+H92</f>
        <v>139</v>
      </c>
      <c r="I99" s="1308">
        <f>I12+I72+I79+I83+I92</f>
        <v>1138910</v>
      </c>
      <c r="J99" s="1309"/>
      <c r="K99" s="1310"/>
      <c r="L99" s="1311"/>
      <c r="M99" s="1857"/>
      <c r="N99" s="1309"/>
      <c r="O99" s="957">
        <f>O13+O18+O27+O31+O38+O41+O63+O66+O69+O73+O76+O80+O84+O93</f>
        <v>54</v>
      </c>
      <c r="P99" s="957">
        <f>SUM(P12:P97)</f>
        <v>54</v>
      </c>
      <c r="Q99" s="957"/>
    </row>
    <row r="100" spans="1:19" s="937" customFormat="1" ht="15.75" thickTop="1" x14ac:dyDescent="0.2">
      <c r="A100" s="1011"/>
      <c r="B100" s="997"/>
      <c r="C100" s="998"/>
      <c r="D100" s="998"/>
      <c r="E100" s="999"/>
      <c r="F100" s="999"/>
      <c r="G100" s="997"/>
      <c r="H100" s="1000"/>
      <c r="I100" s="1001"/>
      <c r="J100" s="1002"/>
      <c r="K100" s="1001"/>
      <c r="L100" s="997"/>
      <c r="M100" s="1858"/>
      <c r="N100" s="1002"/>
      <c r="O100" s="936"/>
      <c r="P100" s="936"/>
      <c r="Q100" s="936"/>
    </row>
    <row r="101" spans="1:19" s="937" customFormat="1" x14ac:dyDescent="0.2">
      <c r="A101" s="1011"/>
      <c r="B101" s="997"/>
      <c r="C101" s="998"/>
      <c r="D101" s="998"/>
      <c r="E101" s="999"/>
      <c r="F101" s="999"/>
      <c r="G101" s="997"/>
      <c r="H101" s="1000"/>
      <c r="I101" s="1001"/>
      <c r="J101" s="1002"/>
      <c r="K101" s="1001"/>
      <c r="L101" s="997"/>
      <c r="M101" s="1858"/>
      <c r="N101" s="1002"/>
      <c r="O101" s="936"/>
      <c r="P101" s="936"/>
      <c r="Q101" s="936"/>
    </row>
    <row r="102" spans="1:19" s="937" customFormat="1" x14ac:dyDescent="0.2">
      <c r="A102" s="1011"/>
      <c r="B102" s="997"/>
      <c r="C102" s="998"/>
      <c r="D102" s="998"/>
      <c r="E102" s="999"/>
      <c r="F102" s="999"/>
      <c r="G102" s="997"/>
      <c r="H102" s="1000"/>
      <c r="I102" s="1001"/>
      <c r="J102" s="1002"/>
      <c r="K102" s="1001"/>
      <c r="L102" s="997"/>
      <c r="M102" s="1858"/>
      <c r="N102" s="1002"/>
      <c r="O102" s="936"/>
      <c r="P102" s="936"/>
      <c r="Q102" s="936"/>
    </row>
    <row r="103" spans="1:19" s="937" customFormat="1" x14ac:dyDescent="0.2">
      <c r="A103" s="1011"/>
      <c r="B103" s="997"/>
      <c r="C103" s="998"/>
      <c r="D103" s="998"/>
      <c r="E103" s="999"/>
      <c r="F103" s="999"/>
      <c r="G103" s="997"/>
      <c r="H103" s="1000"/>
      <c r="I103" s="1001"/>
      <c r="J103" s="1002"/>
      <c r="K103" s="1001"/>
      <c r="L103" s="997"/>
      <c r="M103" s="1858"/>
      <c r="N103" s="1002"/>
      <c r="O103" s="936"/>
      <c r="P103" s="936"/>
      <c r="Q103" s="936"/>
    </row>
    <row r="104" spans="1:19" s="937" customFormat="1" x14ac:dyDescent="0.2">
      <c r="A104" s="1011"/>
      <c r="B104" s="997"/>
      <c r="C104" s="998"/>
      <c r="D104" s="998"/>
      <c r="E104" s="999"/>
      <c r="F104" s="999"/>
      <c r="G104" s="997"/>
      <c r="H104" s="1000"/>
      <c r="I104" s="1001"/>
      <c r="J104" s="1002"/>
      <c r="K104" s="1001"/>
      <c r="L104" s="997"/>
      <c r="M104" s="1858"/>
      <c r="N104" s="1002"/>
      <c r="O104" s="936"/>
      <c r="P104" s="936"/>
      <c r="Q104" s="936"/>
    </row>
    <row r="105" spans="1:19" s="937" customFormat="1" x14ac:dyDescent="0.2">
      <c r="A105" s="1011"/>
      <c r="B105" s="997"/>
      <c r="C105" s="998"/>
      <c r="D105" s="998"/>
      <c r="E105" s="999"/>
      <c r="F105" s="999"/>
      <c r="G105" s="997"/>
      <c r="H105" s="1000"/>
      <c r="I105" s="1001"/>
      <c r="J105" s="1002"/>
      <c r="K105" s="1001"/>
      <c r="L105" s="997"/>
      <c r="M105" s="1858"/>
      <c r="N105" s="1002"/>
      <c r="O105" s="936"/>
      <c r="P105" s="936"/>
      <c r="Q105" s="936"/>
    </row>
    <row r="106" spans="1:19" s="937" customFormat="1" x14ac:dyDescent="0.2">
      <c r="A106" s="1011"/>
      <c r="B106" s="997"/>
      <c r="C106" s="998"/>
      <c r="D106" s="998"/>
      <c r="E106" s="999"/>
      <c r="F106" s="999"/>
      <c r="G106" s="997"/>
      <c r="H106" s="1000"/>
      <c r="I106" s="1001"/>
      <c r="J106" s="1002"/>
      <c r="K106" s="1001"/>
      <c r="L106" s="997"/>
      <c r="M106" s="1858"/>
      <c r="N106" s="1002"/>
      <c r="O106" s="936"/>
      <c r="P106" s="936"/>
      <c r="Q106" s="936"/>
    </row>
    <row r="107" spans="1:19" s="937" customFormat="1" x14ac:dyDescent="0.2">
      <c r="A107" s="1011"/>
      <c r="B107" s="997"/>
      <c r="C107" s="998"/>
      <c r="D107" s="998"/>
      <c r="E107" s="999"/>
      <c r="F107" s="999"/>
      <c r="G107" s="997"/>
      <c r="H107" s="1000"/>
      <c r="I107" s="1001"/>
      <c r="J107" s="1002"/>
      <c r="K107" s="1001"/>
      <c r="L107" s="997"/>
      <c r="M107" s="1858"/>
      <c r="N107" s="1002"/>
      <c r="O107" s="936"/>
      <c r="P107" s="936"/>
      <c r="Q107" s="936"/>
    </row>
    <row r="108" spans="1:19" s="937" customFormat="1" x14ac:dyDescent="0.2">
      <c r="A108" s="1011"/>
      <c r="B108" s="997"/>
      <c r="C108" s="998"/>
      <c r="D108" s="998"/>
      <c r="E108" s="999"/>
      <c r="F108" s="999"/>
      <c r="G108" s="997"/>
      <c r="H108" s="1000"/>
      <c r="I108" s="1001"/>
      <c r="J108" s="1002"/>
      <c r="K108" s="1001"/>
      <c r="L108" s="997"/>
      <c r="M108" s="1858"/>
      <c r="N108" s="1002"/>
      <c r="O108" s="936"/>
      <c r="P108" s="936"/>
      <c r="Q108" s="936"/>
    </row>
    <row r="109" spans="1:19" s="937" customFormat="1" x14ac:dyDescent="0.2">
      <c r="A109" s="1011"/>
      <c r="B109" s="997"/>
      <c r="C109" s="998"/>
      <c r="D109" s="998"/>
      <c r="E109" s="999"/>
      <c r="F109" s="999"/>
      <c r="G109" s="997"/>
      <c r="H109" s="1000"/>
      <c r="I109" s="1001"/>
      <c r="J109" s="1002"/>
      <c r="K109" s="1001"/>
      <c r="L109" s="997"/>
      <c r="M109" s="1858"/>
      <c r="N109" s="1002"/>
      <c r="O109" s="936"/>
      <c r="P109" s="936"/>
      <c r="Q109" s="936"/>
    </row>
    <row r="110" spans="1:19" s="937" customFormat="1" x14ac:dyDescent="0.2">
      <c r="A110" s="1011"/>
      <c r="B110" s="997"/>
      <c r="C110" s="998"/>
      <c r="D110" s="998"/>
      <c r="E110" s="999"/>
      <c r="F110" s="999"/>
      <c r="G110" s="997"/>
      <c r="H110" s="1000"/>
      <c r="I110" s="1001"/>
      <c r="J110" s="1002"/>
      <c r="K110" s="1001"/>
      <c r="L110" s="997"/>
      <c r="M110" s="1858"/>
      <c r="N110" s="1002"/>
      <c r="O110" s="936"/>
      <c r="P110" s="936"/>
      <c r="Q110" s="936"/>
    </row>
    <row r="111" spans="1:19" s="937" customFormat="1" x14ac:dyDescent="0.2">
      <c r="A111" s="1011"/>
      <c r="B111" s="997"/>
      <c r="C111" s="998"/>
      <c r="D111" s="998"/>
      <c r="E111" s="999"/>
      <c r="F111" s="999"/>
      <c r="G111" s="997"/>
      <c r="H111" s="1000"/>
      <c r="I111" s="1001"/>
      <c r="J111" s="1002"/>
      <c r="K111" s="1001"/>
      <c r="L111" s="997"/>
      <c r="M111" s="1858"/>
      <c r="N111" s="1002"/>
      <c r="O111" s="936"/>
      <c r="P111" s="936"/>
      <c r="Q111" s="936"/>
    </row>
    <row r="112" spans="1:19" s="937" customFormat="1" x14ac:dyDescent="0.2">
      <c r="A112" s="1011"/>
      <c r="B112" s="997"/>
      <c r="C112" s="998"/>
      <c r="D112" s="998"/>
      <c r="E112" s="999"/>
      <c r="F112" s="999"/>
      <c r="G112" s="997"/>
      <c r="H112" s="1000"/>
      <c r="I112" s="1001"/>
      <c r="J112" s="1002"/>
      <c r="K112" s="1001"/>
      <c r="L112" s="997"/>
      <c r="M112" s="1858"/>
      <c r="N112" s="1002"/>
      <c r="O112" s="936"/>
      <c r="P112" s="936"/>
      <c r="Q112" s="936"/>
    </row>
    <row r="113" spans="1:17" s="937" customFormat="1" x14ac:dyDescent="0.2">
      <c r="A113" s="1011"/>
      <c r="B113" s="997"/>
      <c r="C113" s="998"/>
      <c r="D113" s="998"/>
      <c r="E113" s="999"/>
      <c r="F113" s="999"/>
      <c r="G113" s="997"/>
      <c r="H113" s="1000"/>
      <c r="I113" s="1001"/>
      <c r="J113" s="1002"/>
      <c r="K113" s="1001"/>
      <c r="L113" s="997"/>
      <c r="M113" s="1858"/>
      <c r="N113" s="1002"/>
      <c r="O113" s="936"/>
      <c r="P113" s="936"/>
      <c r="Q113" s="936"/>
    </row>
    <row r="114" spans="1:17" s="937" customFormat="1" x14ac:dyDescent="0.2">
      <c r="A114" s="1011"/>
      <c r="B114" s="997"/>
      <c r="C114" s="998"/>
      <c r="D114" s="998"/>
      <c r="E114" s="999"/>
      <c r="F114" s="999"/>
      <c r="G114" s="997"/>
      <c r="H114" s="1000"/>
      <c r="I114" s="1001"/>
      <c r="J114" s="1002"/>
      <c r="K114" s="1001"/>
      <c r="L114" s="997"/>
      <c r="M114" s="1858"/>
      <c r="N114" s="1002"/>
      <c r="O114" s="936"/>
      <c r="P114" s="936"/>
      <c r="Q114" s="936"/>
    </row>
    <row r="115" spans="1:17" s="937" customFormat="1" x14ac:dyDescent="0.2">
      <c r="A115" s="1011"/>
      <c r="B115" s="997"/>
      <c r="C115" s="998"/>
      <c r="D115" s="998"/>
      <c r="E115" s="999"/>
      <c r="F115" s="999"/>
      <c r="G115" s="997"/>
      <c r="H115" s="1000"/>
      <c r="I115" s="1001"/>
      <c r="J115" s="1002"/>
      <c r="K115" s="1001"/>
      <c r="L115" s="997"/>
      <c r="M115" s="1858"/>
      <c r="N115" s="1002"/>
      <c r="O115" s="936"/>
      <c r="P115" s="936"/>
      <c r="Q115" s="936"/>
    </row>
    <row r="116" spans="1:17" s="937" customFormat="1" x14ac:dyDescent="0.2">
      <c r="A116" s="1011"/>
      <c r="B116" s="997"/>
      <c r="C116" s="998"/>
      <c r="D116" s="998"/>
      <c r="E116" s="999"/>
      <c r="F116" s="999"/>
      <c r="G116" s="997"/>
      <c r="H116" s="1000"/>
      <c r="I116" s="1001"/>
      <c r="J116" s="1002"/>
      <c r="K116" s="1001"/>
      <c r="L116" s="997"/>
      <c r="M116" s="1858"/>
      <c r="N116" s="1002"/>
      <c r="O116" s="936"/>
      <c r="P116" s="936"/>
      <c r="Q116" s="936"/>
    </row>
    <row r="117" spans="1:17" s="937" customFormat="1" x14ac:dyDescent="0.2">
      <c r="A117" s="1011"/>
      <c r="B117" s="997"/>
      <c r="C117" s="998"/>
      <c r="D117" s="998"/>
      <c r="E117" s="999"/>
      <c r="F117" s="999"/>
      <c r="G117" s="997"/>
      <c r="H117" s="1000"/>
      <c r="I117" s="1001"/>
      <c r="J117" s="1002"/>
      <c r="K117" s="1001"/>
      <c r="L117" s="997"/>
      <c r="M117" s="1858"/>
      <c r="N117" s="1002"/>
      <c r="O117" s="936"/>
      <c r="P117" s="936"/>
      <c r="Q117" s="936"/>
    </row>
    <row r="118" spans="1:17" s="937" customFormat="1" x14ac:dyDescent="0.2">
      <c r="A118" s="1011"/>
      <c r="B118" s="997"/>
      <c r="C118" s="998"/>
      <c r="D118" s="998"/>
      <c r="E118" s="999"/>
      <c r="F118" s="999"/>
      <c r="G118" s="997"/>
      <c r="H118" s="1000"/>
      <c r="I118" s="1001"/>
      <c r="J118" s="1002"/>
      <c r="K118" s="1001"/>
      <c r="L118" s="997"/>
      <c r="M118" s="1858"/>
      <c r="N118" s="1002"/>
      <c r="O118" s="936"/>
      <c r="P118" s="936"/>
      <c r="Q118" s="936"/>
    </row>
    <row r="119" spans="1:17" s="937" customFormat="1" x14ac:dyDescent="0.2">
      <c r="A119" s="1011"/>
      <c r="B119" s="997"/>
      <c r="C119" s="998"/>
      <c r="D119" s="998"/>
      <c r="E119" s="999"/>
      <c r="F119" s="999"/>
      <c r="G119" s="997"/>
      <c r="H119" s="1000"/>
      <c r="I119" s="1001"/>
      <c r="J119" s="1002"/>
      <c r="K119" s="1001"/>
      <c r="L119" s="997"/>
      <c r="M119" s="1858"/>
      <c r="N119" s="1002"/>
      <c r="O119" s="936"/>
      <c r="P119" s="936"/>
      <c r="Q119" s="936"/>
    </row>
    <row r="120" spans="1:17" s="937" customFormat="1" x14ac:dyDescent="0.2">
      <c r="A120" s="1011"/>
      <c r="B120" s="997"/>
      <c r="C120" s="998"/>
      <c r="D120" s="998"/>
      <c r="E120" s="999"/>
      <c r="F120" s="999"/>
      <c r="G120" s="997"/>
      <c r="H120" s="1000"/>
      <c r="I120" s="1001"/>
      <c r="J120" s="1002"/>
      <c r="K120" s="1001"/>
      <c r="L120" s="997"/>
      <c r="M120" s="1858"/>
      <c r="N120" s="1002"/>
      <c r="O120" s="936"/>
      <c r="P120" s="936"/>
      <c r="Q120" s="936"/>
    </row>
    <row r="121" spans="1:17" s="937" customFormat="1" x14ac:dyDescent="0.2">
      <c r="A121" s="1011"/>
      <c r="B121" s="997"/>
      <c r="C121" s="998"/>
      <c r="D121" s="998"/>
      <c r="E121" s="999"/>
      <c r="F121" s="999"/>
      <c r="G121" s="997"/>
      <c r="H121" s="1000"/>
      <c r="I121" s="1001"/>
      <c r="J121" s="1002"/>
      <c r="K121" s="1001"/>
      <c r="L121" s="997"/>
      <c r="M121" s="1858"/>
      <c r="N121" s="1002"/>
      <c r="O121" s="936"/>
      <c r="P121" s="936"/>
      <c r="Q121" s="936"/>
    </row>
    <row r="122" spans="1:17" s="937" customFormat="1" x14ac:dyDescent="0.2">
      <c r="A122" s="1011"/>
      <c r="B122" s="997"/>
      <c r="C122" s="998"/>
      <c r="D122" s="998"/>
      <c r="E122" s="999"/>
      <c r="F122" s="999"/>
      <c r="G122" s="997"/>
      <c r="H122" s="1000"/>
      <c r="I122" s="1001"/>
      <c r="J122" s="1002"/>
      <c r="K122" s="1001"/>
      <c r="L122" s="997"/>
      <c r="M122" s="1858"/>
      <c r="N122" s="1002"/>
      <c r="O122" s="936"/>
      <c r="P122" s="936"/>
      <c r="Q122" s="936"/>
    </row>
    <row r="123" spans="1:17" s="937" customFormat="1" x14ac:dyDescent="0.2">
      <c r="A123" s="1011"/>
      <c r="B123" s="997"/>
      <c r="C123" s="998"/>
      <c r="D123" s="998"/>
      <c r="E123" s="999"/>
      <c r="F123" s="999"/>
      <c r="G123" s="997"/>
      <c r="H123" s="1000"/>
      <c r="I123" s="1001"/>
      <c r="J123" s="1002"/>
      <c r="K123" s="1001"/>
      <c r="L123" s="997"/>
      <c r="M123" s="1858"/>
      <c r="N123" s="1002"/>
      <c r="O123" s="936"/>
      <c r="P123" s="936"/>
      <c r="Q123" s="936"/>
    </row>
    <row r="124" spans="1:17" s="937" customFormat="1" x14ac:dyDescent="0.2">
      <c r="A124" s="1011"/>
      <c r="B124" s="997"/>
      <c r="C124" s="998"/>
      <c r="D124" s="998"/>
      <c r="E124" s="999"/>
      <c r="F124" s="999"/>
      <c r="G124" s="997"/>
      <c r="H124" s="1000"/>
      <c r="I124" s="1001"/>
      <c r="J124" s="1002"/>
      <c r="K124" s="1001"/>
      <c r="L124" s="997"/>
      <c r="M124" s="1858"/>
      <c r="N124" s="1002"/>
      <c r="O124" s="936"/>
      <c r="P124" s="936"/>
      <c r="Q124" s="936"/>
    </row>
    <row r="125" spans="1:17" s="937" customFormat="1" x14ac:dyDescent="0.2">
      <c r="A125" s="1011"/>
      <c r="B125" s="997"/>
      <c r="C125" s="998"/>
      <c r="D125" s="998"/>
      <c r="E125" s="999"/>
      <c r="F125" s="999"/>
      <c r="G125" s="997"/>
      <c r="H125" s="1000"/>
      <c r="I125" s="1001"/>
      <c r="J125" s="1002"/>
      <c r="K125" s="1001"/>
      <c r="L125" s="997"/>
      <c r="M125" s="1858"/>
      <c r="N125" s="1002"/>
      <c r="O125" s="936"/>
      <c r="P125" s="936"/>
      <c r="Q125" s="936"/>
    </row>
    <row r="126" spans="1:17" s="937" customFormat="1" x14ac:dyDescent="0.2">
      <c r="A126" s="1011"/>
      <c r="B126" s="997"/>
      <c r="C126" s="998"/>
      <c r="D126" s="998"/>
      <c r="E126" s="999"/>
      <c r="F126" s="999"/>
      <c r="G126" s="997"/>
      <c r="H126" s="1000"/>
      <c r="I126" s="1001"/>
      <c r="J126" s="1002"/>
      <c r="K126" s="1001"/>
      <c r="L126" s="997"/>
      <c r="M126" s="1858"/>
      <c r="N126" s="1002"/>
      <c r="O126" s="936"/>
      <c r="P126" s="936"/>
      <c r="Q126" s="936"/>
    </row>
    <row r="127" spans="1:17" s="937" customFormat="1" x14ac:dyDescent="0.2">
      <c r="A127" s="1011"/>
      <c r="B127" s="997"/>
      <c r="C127" s="998"/>
      <c r="D127" s="998"/>
      <c r="E127" s="999"/>
      <c r="F127" s="999"/>
      <c r="G127" s="997"/>
      <c r="H127" s="1000"/>
      <c r="I127" s="1001"/>
      <c r="J127" s="1002"/>
      <c r="K127" s="1001"/>
      <c r="L127" s="997"/>
      <c r="M127" s="1858"/>
      <c r="N127" s="1002"/>
      <c r="O127" s="936"/>
      <c r="P127" s="936"/>
      <c r="Q127" s="936"/>
    </row>
    <row r="128" spans="1:17" s="937" customFormat="1" x14ac:dyDescent="0.2">
      <c r="A128" s="1011"/>
      <c r="B128" s="997"/>
      <c r="C128" s="998"/>
      <c r="D128" s="998"/>
      <c r="E128" s="999"/>
      <c r="F128" s="999"/>
      <c r="G128" s="997"/>
      <c r="H128" s="1000"/>
      <c r="I128" s="1001"/>
      <c r="J128" s="1002"/>
      <c r="K128" s="1001"/>
      <c r="L128" s="997"/>
      <c r="M128" s="1858"/>
      <c r="N128" s="1002"/>
      <c r="O128" s="936"/>
      <c r="P128" s="936"/>
      <c r="Q128" s="936"/>
    </row>
    <row r="129" spans="1:17" s="937" customFormat="1" x14ac:dyDescent="0.2">
      <c r="A129" s="1011"/>
      <c r="B129" s="997"/>
      <c r="C129" s="998"/>
      <c r="D129" s="998"/>
      <c r="E129" s="999"/>
      <c r="F129" s="999"/>
      <c r="G129" s="997"/>
      <c r="H129" s="1000"/>
      <c r="I129" s="1001"/>
      <c r="J129" s="1002"/>
      <c r="K129" s="1001"/>
      <c r="L129" s="997"/>
      <c r="M129" s="1858"/>
      <c r="N129" s="1002"/>
      <c r="O129" s="936"/>
      <c r="P129" s="936"/>
      <c r="Q129" s="936"/>
    </row>
    <row r="130" spans="1:17" s="937" customFormat="1" x14ac:dyDescent="0.2">
      <c r="A130" s="1011"/>
      <c r="B130" s="997"/>
      <c r="C130" s="998"/>
      <c r="D130" s="998"/>
      <c r="E130" s="999"/>
      <c r="F130" s="999"/>
      <c r="G130" s="997"/>
      <c r="H130" s="1000"/>
      <c r="I130" s="1001"/>
      <c r="J130" s="1002"/>
      <c r="K130" s="1001"/>
      <c r="L130" s="997"/>
      <c r="M130" s="1858"/>
      <c r="N130" s="1002"/>
      <c r="O130" s="936"/>
      <c r="P130" s="936"/>
      <c r="Q130" s="936"/>
    </row>
    <row r="131" spans="1:17" s="937" customFormat="1" x14ac:dyDescent="0.2">
      <c r="A131" s="1011"/>
      <c r="B131" s="997"/>
      <c r="C131" s="998"/>
      <c r="D131" s="998"/>
      <c r="E131" s="999"/>
      <c r="F131" s="999"/>
      <c r="G131" s="997"/>
      <c r="H131" s="1000"/>
      <c r="I131" s="1001"/>
      <c r="J131" s="1002"/>
      <c r="K131" s="1001"/>
      <c r="L131" s="997"/>
      <c r="M131" s="1858"/>
      <c r="N131" s="1002"/>
      <c r="O131" s="936"/>
      <c r="P131" s="936"/>
      <c r="Q131" s="936"/>
    </row>
    <row r="132" spans="1:17" s="937" customFormat="1" x14ac:dyDescent="0.2">
      <c r="A132" s="1011"/>
      <c r="B132" s="997"/>
      <c r="C132" s="998"/>
      <c r="D132" s="998"/>
      <c r="E132" s="999"/>
      <c r="F132" s="999"/>
      <c r="G132" s="997"/>
      <c r="H132" s="1000"/>
      <c r="I132" s="1001"/>
      <c r="J132" s="1002"/>
      <c r="K132" s="1001"/>
      <c r="L132" s="997"/>
      <c r="M132" s="1858"/>
      <c r="N132" s="1002"/>
      <c r="O132" s="936"/>
      <c r="P132" s="936"/>
      <c r="Q132" s="936"/>
    </row>
    <row r="133" spans="1:17" s="937" customFormat="1" x14ac:dyDescent="0.2">
      <c r="A133" s="1011"/>
      <c r="B133" s="997"/>
      <c r="C133" s="998"/>
      <c r="D133" s="998"/>
      <c r="E133" s="999"/>
      <c r="F133" s="999"/>
      <c r="G133" s="997"/>
      <c r="H133" s="1000"/>
      <c r="I133" s="1001"/>
      <c r="J133" s="1002"/>
      <c r="K133" s="1001"/>
      <c r="L133" s="997"/>
      <c r="M133" s="1858"/>
      <c r="N133" s="1002"/>
      <c r="O133" s="936"/>
      <c r="P133" s="936"/>
      <c r="Q133" s="936"/>
    </row>
    <row r="134" spans="1:17" s="937" customFormat="1" x14ac:dyDescent="0.2">
      <c r="A134" s="1011"/>
      <c r="B134" s="997"/>
      <c r="C134" s="998"/>
      <c r="D134" s="998"/>
      <c r="E134" s="999"/>
      <c r="F134" s="999"/>
      <c r="G134" s="997"/>
      <c r="H134" s="1000"/>
      <c r="I134" s="1001"/>
      <c r="J134" s="1002"/>
      <c r="K134" s="1001"/>
      <c r="L134" s="997"/>
      <c r="M134" s="1858"/>
      <c r="N134" s="1002"/>
      <c r="O134" s="936"/>
      <c r="P134" s="936"/>
      <c r="Q134" s="936"/>
    </row>
    <row r="135" spans="1:17" s="937" customFormat="1" x14ac:dyDescent="0.2">
      <c r="A135" s="1011"/>
      <c r="B135" s="997"/>
      <c r="C135" s="998"/>
      <c r="D135" s="998"/>
      <c r="E135" s="999"/>
      <c r="F135" s="999"/>
      <c r="G135" s="997"/>
      <c r="H135" s="1000"/>
      <c r="I135" s="1001"/>
      <c r="J135" s="1002"/>
      <c r="K135" s="1001"/>
      <c r="L135" s="997"/>
      <c r="M135" s="1858"/>
      <c r="N135" s="1002"/>
      <c r="O135" s="936"/>
      <c r="P135" s="936"/>
      <c r="Q135" s="936"/>
    </row>
    <row r="136" spans="1:17" s="937" customFormat="1" x14ac:dyDescent="0.2">
      <c r="A136" s="1011"/>
      <c r="B136" s="997"/>
      <c r="C136" s="998"/>
      <c r="D136" s="998"/>
      <c r="E136" s="999"/>
      <c r="F136" s="999"/>
      <c r="G136" s="997"/>
      <c r="H136" s="1000"/>
      <c r="I136" s="1001"/>
      <c r="J136" s="1002"/>
      <c r="K136" s="1001"/>
      <c r="L136" s="997"/>
      <c r="M136" s="1858"/>
      <c r="N136" s="1002"/>
      <c r="O136" s="936"/>
      <c r="P136" s="936"/>
      <c r="Q136" s="936"/>
    </row>
    <row r="137" spans="1:17" s="937" customFormat="1" x14ac:dyDescent="0.2">
      <c r="A137" s="1011"/>
      <c r="B137" s="997"/>
      <c r="C137" s="998"/>
      <c r="D137" s="998"/>
      <c r="E137" s="999"/>
      <c r="F137" s="999"/>
      <c r="G137" s="997"/>
      <c r="H137" s="1000"/>
      <c r="I137" s="1001"/>
      <c r="J137" s="1002"/>
      <c r="K137" s="1001"/>
      <c r="L137" s="997"/>
      <c r="M137" s="1858"/>
      <c r="N137" s="1002"/>
      <c r="O137" s="936"/>
      <c r="P137" s="936"/>
      <c r="Q137" s="936"/>
    </row>
    <row r="138" spans="1:17" s="937" customFormat="1" x14ac:dyDescent="0.2">
      <c r="A138" s="1011"/>
      <c r="B138" s="997"/>
      <c r="C138" s="998"/>
      <c r="D138" s="998"/>
      <c r="E138" s="999"/>
      <c r="F138" s="999"/>
      <c r="G138" s="997"/>
      <c r="H138" s="1000"/>
      <c r="I138" s="1001"/>
      <c r="J138" s="1002"/>
      <c r="K138" s="1001"/>
      <c r="L138" s="997"/>
      <c r="M138" s="1858"/>
      <c r="N138" s="1002"/>
      <c r="O138" s="936"/>
      <c r="P138" s="936"/>
      <c r="Q138" s="936"/>
    </row>
    <row r="139" spans="1:17" s="937" customFormat="1" x14ac:dyDescent="0.2">
      <c r="A139" s="1011"/>
      <c r="B139" s="997"/>
      <c r="C139" s="998"/>
      <c r="D139" s="998"/>
      <c r="E139" s="999"/>
      <c r="F139" s="999"/>
      <c r="G139" s="997"/>
      <c r="H139" s="1000"/>
      <c r="I139" s="1001"/>
      <c r="J139" s="1002"/>
      <c r="K139" s="1001"/>
      <c r="L139" s="997"/>
      <c r="M139" s="1858"/>
      <c r="N139" s="1002"/>
      <c r="O139" s="936"/>
      <c r="P139" s="936"/>
      <c r="Q139" s="936"/>
    </row>
    <row r="140" spans="1:17" s="937" customFormat="1" x14ac:dyDescent="0.2">
      <c r="A140" s="1011"/>
      <c r="B140" s="997"/>
      <c r="C140" s="998"/>
      <c r="D140" s="998"/>
      <c r="E140" s="999"/>
      <c r="F140" s="999"/>
      <c r="G140" s="997"/>
      <c r="H140" s="1000"/>
      <c r="I140" s="1001"/>
      <c r="J140" s="1002"/>
      <c r="K140" s="1001"/>
      <c r="L140" s="997"/>
      <c r="M140" s="1858"/>
      <c r="N140" s="1002"/>
      <c r="O140" s="936"/>
      <c r="P140" s="936"/>
      <c r="Q140" s="936"/>
    </row>
    <row r="141" spans="1:17" s="937" customFormat="1" x14ac:dyDescent="0.2">
      <c r="A141" s="1011"/>
      <c r="B141" s="997"/>
      <c r="C141" s="998"/>
      <c r="D141" s="998"/>
      <c r="E141" s="999"/>
      <c r="F141" s="999"/>
      <c r="G141" s="997"/>
      <c r="H141" s="1000"/>
      <c r="I141" s="1001"/>
      <c r="J141" s="1002"/>
      <c r="K141" s="1001"/>
      <c r="L141" s="997"/>
      <c r="M141" s="1858"/>
      <c r="N141" s="1002"/>
      <c r="O141" s="936"/>
      <c r="P141" s="936"/>
      <c r="Q141" s="936"/>
    </row>
    <row r="142" spans="1:17" s="937" customFormat="1" x14ac:dyDescent="0.2">
      <c r="A142" s="1011"/>
      <c r="B142" s="997"/>
      <c r="C142" s="998"/>
      <c r="D142" s="998"/>
      <c r="E142" s="999"/>
      <c r="F142" s="999"/>
      <c r="G142" s="997"/>
      <c r="H142" s="1000"/>
      <c r="I142" s="1001"/>
      <c r="J142" s="1002"/>
      <c r="K142" s="1001"/>
      <c r="L142" s="997"/>
      <c r="M142" s="1858"/>
      <c r="N142" s="1002"/>
      <c r="O142" s="936"/>
      <c r="P142" s="936"/>
      <c r="Q142" s="936"/>
    </row>
    <row r="143" spans="1:17" s="937" customFormat="1" x14ac:dyDescent="0.2">
      <c r="A143" s="1011"/>
      <c r="B143" s="997"/>
      <c r="C143" s="998"/>
      <c r="D143" s="998"/>
      <c r="E143" s="999"/>
      <c r="F143" s="999"/>
      <c r="G143" s="997"/>
      <c r="H143" s="1000"/>
      <c r="I143" s="1001"/>
      <c r="J143" s="1002"/>
      <c r="K143" s="1001"/>
      <c r="L143" s="997"/>
      <c r="M143" s="1858"/>
      <c r="N143" s="1002"/>
      <c r="O143" s="936"/>
      <c r="P143" s="936"/>
      <c r="Q143" s="936"/>
    </row>
    <row r="144" spans="1:17" s="937" customFormat="1" x14ac:dyDescent="0.2">
      <c r="A144" s="1011"/>
      <c r="B144" s="997"/>
      <c r="C144" s="998"/>
      <c r="D144" s="998"/>
      <c r="E144" s="999"/>
      <c r="F144" s="999"/>
      <c r="G144" s="997"/>
      <c r="H144" s="1000"/>
      <c r="I144" s="1001"/>
      <c r="J144" s="1002"/>
      <c r="K144" s="1001"/>
      <c r="L144" s="997"/>
      <c r="M144" s="1858"/>
      <c r="N144" s="1002"/>
      <c r="O144" s="936"/>
      <c r="P144" s="936"/>
      <c r="Q144" s="936"/>
    </row>
    <row r="145" spans="1:17" s="937" customFormat="1" x14ac:dyDescent="0.2">
      <c r="A145" s="1011"/>
      <c r="B145" s="997"/>
      <c r="C145" s="998"/>
      <c r="D145" s="998"/>
      <c r="E145" s="999"/>
      <c r="F145" s="999"/>
      <c r="G145" s="997"/>
      <c r="H145" s="1000"/>
      <c r="I145" s="1001"/>
      <c r="J145" s="1002"/>
      <c r="K145" s="1001"/>
      <c r="L145" s="997"/>
      <c r="M145" s="1858"/>
      <c r="N145" s="1002"/>
      <c r="O145" s="936"/>
      <c r="P145" s="936"/>
      <c r="Q145" s="936"/>
    </row>
    <row r="146" spans="1:17" s="937" customFormat="1" x14ac:dyDescent="0.2">
      <c r="A146" s="1011"/>
      <c r="B146" s="997"/>
      <c r="C146" s="998"/>
      <c r="D146" s="998"/>
      <c r="E146" s="999"/>
      <c r="F146" s="999"/>
      <c r="G146" s="997"/>
      <c r="H146" s="1000"/>
      <c r="I146" s="1001"/>
      <c r="J146" s="1002"/>
      <c r="K146" s="1001"/>
      <c r="L146" s="997"/>
      <c r="M146" s="1858"/>
      <c r="N146" s="1002"/>
      <c r="O146" s="936"/>
      <c r="P146" s="936"/>
      <c r="Q146" s="936"/>
    </row>
    <row r="147" spans="1:17" s="937" customFormat="1" x14ac:dyDescent="0.2">
      <c r="A147" s="1011"/>
      <c r="B147" s="997"/>
      <c r="C147" s="998"/>
      <c r="D147" s="998"/>
      <c r="E147" s="999"/>
      <c r="F147" s="999"/>
      <c r="G147" s="997"/>
      <c r="H147" s="1000"/>
      <c r="I147" s="1001"/>
      <c r="J147" s="1002"/>
      <c r="K147" s="1001"/>
      <c r="L147" s="997"/>
      <c r="M147" s="1858"/>
      <c r="N147" s="1002"/>
      <c r="O147" s="936"/>
      <c r="P147" s="936"/>
      <c r="Q147" s="936"/>
    </row>
    <row r="148" spans="1:17" s="937" customFormat="1" x14ac:dyDescent="0.2">
      <c r="A148" s="1011"/>
      <c r="B148" s="997"/>
      <c r="C148" s="998"/>
      <c r="D148" s="998"/>
      <c r="E148" s="999"/>
      <c r="F148" s="999"/>
      <c r="G148" s="997"/>
      <c r="H148" s="1000"/>
      <c r="I148" s="1001"/>
      <c r="J148" s="1002"/>
      <c r="K148" s="1001"/>
      <c r="L148" s="997"/>
      <c r="M148" s="1858"/>
      <c r="N148" s="1002"/>
      <c r="O148" s="936"/>
      <c r="P148" s="936"/>
      <c r="Q148" s="936"/>
    </row>
    <row r="149" spans="1:17" s="937" customFormat="1" x14ac:dyDescent="0.2">
      <c r="A149" s="1011"/>
      <c r="B149" s="997"/>
      <c r="C149" s="998"/>
      <c r="D149" s="998"/>
      <c r="E149" s="999"/>
      <c r="F149" s="999"/>
      <c r="G149" s="997"/>
      <c r="H149" s="1000"/>
      <c r="I149" s="1001"/>
      <c r="J149" s="1002"/>
      <c r="K149" s="1001"/>
      <c r="L149" s="997"/>
      <c r="M149" s="1858"/>
      <c r="N149" s="1002"/>
      <c r="O149" s="936"/>
      <c r="P149" s="936"/>
      <c r="Q149" s="936"/>
    </row>
    <row r="150" spans="1:17" s="937" customFormat="1" x14ac:dyDescent="0.2">
      <c r="A150" s="1011"/>
      <c r="B150" s="997"/>
      <c r="C150" s="998"/>
      <c r="D150" s="998"/>
      <c r="E150" s="999"/>
      <c r="F150" s="999"/>
      <c r="G150" s="997"/>
      <c r="H150" s="1000"/>
      <c r="I150" s="1001"/>
      <c r="J150" s="1002"/>
      <c r="K150" s="1001"/>
      <c r="L150" s="997"/>
      <c r="M150" s="1858"/>
      <c r="N150" s="1002"/>
      <c r="O150" s="936"/>
      <c r="P150" s="936"/>
      <c r="Q150" s="936"/>
    </row>
    <row r="151" spans="1:17" s="937" customFormat="1" x14ac:dyDescent="0.2">
      <c r="A151" s="1011"/>
      <c r="B151" s="997"/>
      <c r="C151" s="998"/>
      <c r="D151" s="998"/>
      <c r="E151" s="999"/>
      <c r="F151" s="999"/>
      <c r="G151" s="997"/>
      <c r="H151" s="1000"/>
      <c r="I151" s="1001"/>
      <c r="J151" s="1002"/>
      <c r="K151" s="1001"/>
      <c r="L151" s="997"/>
      <c r="M151" s="1858"/>
      <c r="N151" s="1002"/>
      <c r="O151" s="936"/>
      <c r="P151" s="936"/>
      <c r="Q151" s="936"/>
    </row>
    <row r="152" spans="1:17" s="937" customFormat="1" x14ac:dyDescent="0.2">
      <c r="A152" s="1011"/>
      <c r="B152" s="997"/>
      <c r="C152" s="998"/>
      <c r="D152" s="998"/>
      <c r="E152" s="999"/>
      <c r="F152" s="999"/>
      <c r="G152" s="997"/>
      <c r="H152" s="1000"/>
      <c r="I152" s="1001"/>
      <c r="J152" s="1002"/>
      <c r="K152" s="1001"/>
      <c r="L152" s="997"/>
      <c r="M152" s="1858"/>
      <c r="N152" s="1002"/>
      <c r="O152" s="936"/>
      <c r="P152" s="936"/>
      <c r="Q152" s="936"/>
    </row>
    <row r="153" spans="1:17" s="937" customFormat="1" x14ac:dyDescent="0.2">
      <c r="A153" s="1011"/>
      <c r="B153" s="997"/>
      <c r="C153" s="998"/>
      <c r="D153" s="998"/>
      <c r="E153" s="999"/>
      <c r="F153" s="999"/>
      <c r="G153" s="997"/>
      <c r="H153" s="1000"/>
      <c r="I153" s="1001"/>
      <c r="J153" s="1002"/>
      <c r="K153" s="1001"/>
      <c r="L153" s="997"/>
      <c r="M153" s="1858"/>
      <c r="N153" s="1002"/>
      <c r="O153" s="936"/>
      <c r="P153" s="936"/>
      <c r="Q153" s="936"/>
    </row>
    <row r="154" spans="1:17" s="937" customFormat="1" x14ac:dyDescent="0.2">
      <c r="A154" s="1011"/>
      <c r="B154" s="997"/>
      <c r="C154" s="998"/>
      <c r="D154" s="998"/>
      <c r="E154" s="999"/>
      <c r="F154" s="999"/>
      <c r="G154" s="997"/>
      <c r="H154" s="1000"/>
      <c r="I154" s="1001"/>
      <c r="J154" s="1002"/>
      <c r="K154" s="1001"/>
      <c r="L154" s="997"/>
      <c r="M154" s="1858"/>
      <c r="N154" s="1002"/>
      <c r="O154" s="936"/>
      <c r="P154" s="936"/>
      <c r="Q154" s="936"/>
    </row>
    <row r="155" spans="1:17" s="937" customFormat="1" x14ac:dyDescent="0.2">
      <c r="A155" s="1011"/>
      <c r="B155" s="997"/>
      <c r="C155" s="998"/>
      <c r="D155" s="998"/>
      <c r="E155" s="999"/>
      <c r="F155" s="999"/>
      <c r="G155" s="997"/>
      <c r="H155" s="1000"/>
      <c r="I155" s="1001"/>
      <c r="J155" s="1002"/>
      <c r="K155" s="1001"/>
      <c r="L155" s="997"/>
      <c r="M155" s="1858"/>
      <c r="N155" s="1002"/>
      <c r="O155" s="936"/>
      <c r="P155" s="936"/>
      <c r="Q155" s="936"/>
    </row>
    <row r="156" spans="1:17" s="937" customFormat="1" x14ac:dyDescent="0.2">
      <c r="A156" s="1011"/>
      <c r="B156" s="997"/>
      <c r="C156" s="998"/>
      <c r="D156" s="998"/>
      <c r="E156" s="999"/>
      <c r="F156" s="999"/>
      <c r="G156" s="997"/>
      <c r="H156" s="1000"/>
      <c r="I156" s="1001"/>
      <c r="J156" s="1002"/>
      <c r="K156" s="1001"/>
      <c r="L156" s="997"/>
      <c r="M156" s="1858"/>
      <c r="N156" s="1002"/>
      <c r="O156" s="936"/>
      <c r="P156" s="936"/>
      <c r="Q156" s="936"/>
    </row>
    <row r="157" spans="1:17" s="937" customFormat="1" x14ac:dyDescent="0.2">
      <c r="A157" s="1011"/>
      <c r="B157" s="997"/>
      <c r="C157" s="998"/>
      <c r="D157" s="998"/>
      <c r="E157" s="999"/>
      <c r="F157" s="999"/>
      <c r="G157" s="997"/>
      <c r="H157" s="1000"/>
      <c r="I157" s="1001"/>
      <c r="J157" s="1002"/>
      <c r="K157" s="1001"/>
      <c r="L157" s="997"/>
      <c r="M157" s="1858"/>
      <c r="N157" s="1002"/>
      <c r="O157" s="936"/>
      <c r="P157" s="936"/>
      <c r="Q157" s="936"/>
    </row>
    <row r="158" spans="1:17" s="937" customFormat="1" x14ac:dyDescent="0.2">
      <c r="A158" s="1011"/>
      <c r="B158" s="997"/>
      <c r="C158" s="998"/>
      <c r="D158" s="998"/>
      <c r="E158" s="999"/>
      <c r="F158" s="999"/>
      <c r="G158" s="997"/>
      <c r="H158" s="1000"/>
      <c r="I158" s="1001"/>
      <c r="J158" s="1002"/>
      <c r="K158" s="1001"/>
      <c r="L158" s="997"/>
      <c r="M158" s="1858"/>
      <c r="N158" s="1002"/>
      <c r="O158" s="936"/>
      <c r="P158" s="936"/>
      <c r="Q158" s="936"/>
    </row>
    <row r="159" spans="1:17" s="937" customFormat="1" x14ac:dyDescent="0.2">
      <c r="A159" s="1011"/>
      <c r="B159" s="997"/>
      <c r="C159" s="998"/>
      <c r="D159" s="998"/>
      <c r="E159" s="999"/>
      <c r="F159" s="999"/>
      <c r="G159" s="997"/>
      <c r="H159" s="1000"/>
      <c r="I159" s="1001"/>
      <c r="J159" s="1002"/>
      <c r="K159" s="1001"/>
      <c r="L159" s="997"/>
      <c r="M159" s="1858"/>
      <c r="N159" s="1002"/>
      <c r="O159" s="936"/>
      <c r="P159" s="936"/>
      <c r="Q159" s="936"/>
    </row>
    <row r="160" spans="1:17" s="937" customFormat="1" x14ac:dyDescent="0.2">
      <c r="A160" s="1011"/>
      <c r="B160" s="997"/>
      <c r="C160" s="998"/>
      <c r="D160" s="998"/>
      <c r="E160" s="999"/>
      <c r="F160" s="999"/>
      <c r="G160" s="997"/>
      <c r="H160" s="1000"/>
      <c r="I160" s="1001"/>
      <c r="J160" s="1002"/>
      <c r="K160" s="1001"/>
      <c r="L160" s="997"/>
      <c r="M160" s="1858"/>
      <c r="N160" s="1002"/>
      <c r="O160" s="936"/>
      <c r="P160" s="936"/>
      <c r="Q160" s="936"/>
    </row>
    <row r="161" spans="1:17" s="937" customFormat="1" x14ac:dyDescent="0.2">
      <c r="A161" s="1011"/>
      <c r="B161" s="997"/>
      <c r="C161" s="998"/>
      <c r="D161" s="998"/>
      <c r="E161" s="999"/>
      <c r="F161" s="999"/>
      <c r="G161" s="997"/>
      <c r="H161" s="1000"/>
      <c r="I161" s="1001"/>
      <c r="J161" s="1002"/>
      <c r="K161" s="1001"/>
      <c r="L161" s="997"/>
      <c r="M161" s="1858"/>
      <c r="N161" s="1002"/>
      <c r="O161" s="936"/>
      <c r="P161" s="936"/>
      <c r="Q161" s="936"/>
    </row>
    <row r="162" spans="1:17" s="937" customFormat="1" x14ac:dyDescent="0.2">
      <c r="A162" s="1011"/>
      <c r="B162" s="997"/>
      <c r="C162" s="998"/>
      <c r="D162" s="998"/>
      <c r="E162" s="999"/>
      <c r="F162" s="999"/>
      <c r="G162" s="997"/>
      <c r="H162" s="1000"/>
      <c r="I162" s="1001"/>
      <c r="J162" s="1002"/>
      <c r="K162" s="1001"/>
      <c r="L162" s="997"/>
      <c r="M162" s="1858"/>
      <c r="N162" s="1002"/>
      <c r="O162" s="936"/>
      <c r="P162" s="936"/>
      <c r="Q162" s="936"/>
    </row>
    <row r="163" spans="1:17" s="937" customFormat="1" x14ac:dyDescent="0.2">
      <c r="A163" s="1011"/>
      <c r="B163" s="997"/>
      <c r="C163" s="998"/>
      <c r="D163" s="998"/>
      <c r="E163" s="999"/>
      <c r="F163" s="999"/>
      <c r="G163" s="997"/>
      <c r="H163" s="1000"/>
      <c r="I163" s="1001"/>
      <c r="J163" s="1002"/>
      <c r="K163" s="1001"/>
      <c r="L163" s="997"/>
      <c r="M163" s="1858"/>
      <c r="N163" s="1002"/>
      <c r="O163" s="936"/>
      <c r="P163" s="936"/>
      <c r="Q163" s="936"/>
    </row>
    <row r="164" spans="1:17" s="937" customFormat="1" x14ac:dyDescent="0.2">
      <c r="A164" s="1011"/>
      <c r="B164" s="997"/>
      <c r="C164" s="998"/>
      <c r="D164" s="998"/>
      <c r="E164" s="999"/>
      <c r="F164" s="999"/>
      <c r="G164" s="997"/>
      <c r="H164" s="1000"/>
      <c r="I164" s="1001"/>
      <c r="J164" s="1002"/>
      <c r="K164" s="1001"/>
      <c r="L164" s="997"/>
      <c r="M164" s="1858"/>
      <c r="N164" s="1002"/>
      <c r="O164" s="936"/>
      <c r="P164" s="936"/>
      <c r="Q164" s="936"/>
    </row>
    <row r="165" spans="1:17" s="937" customFormat="1" x14ac:dyDescent="0.2">
      <c r="A165" s="1011"/>
      <c r="B165" s="997"/>
      <c r="C165" s="998"/>
      <c r="D165" s="998"/>
      <c r="E165" s="999"/>
      <c r="F165" s="999"/>
      <c r="G165" s="997"/>
      <c r="H165" s="1000"/>
      <c r="I165" s="1001"/>
      <c r="J165" s="1002"/>
      <c r="K165" s="1001"/>
      <c r="L165" s="997"/>
      <c r="M165" s="1858"/>
      <c r="N165" s="1002"/>
      <c r="O165" s="936"/>
      <c r="P165" s="936"/>
      <c r="Q165" s="936"/>
    </row>
    <row r="166" spans="1:17" s="937" customFormat="1" x14ac:dyDescent="0.2">
      <c r="A166" s="1011"/>
      <c r="B166" s="997"/>
      <c r="C166" s="998"/>
      <c r="D166" s="998"/>
      <c r="E166" s="999"/>
      <c r="F166" s="999"/>
      <c r="G166" s="997"/>
      <c r="H166" s="1000"/>
      <c r="I166" s="1001"/>
      <c r="J166" s="1002"/>
      <c r="K166" s="1001"/>
      <c r="L166" s="997"/>
      <c r="M166" s="1858"/>
      <c r="N166" s="1002"/>
      <c r="O166" s="936"/>
      <c r="P166" s="936"/>
      <c r="Q166" s="936"/>
    </row>
    <row r="167" spans="1:17" s="937" customFormat="1" x14ac:dyDescent="0.2">
      <c r="A167" s="1011"/>
      <c r="B167" s="997"/>
      <c r="C167" s="998"/>
      <c r="D167" s="998"/>
      <c r="E167" s="999"/>
      <c r="F167" s="999"/>
      <c r="G167" s="997"/>
      <c r="H167" s="1000"/>
      <c r="I167" s="1001"/>
      <c r="J167" s="1002"/>
      <c r="K167" s="1001"/>
      <c r="L167" s="997"/>
      <c r="M167" s="1858"/>
      <c r="N167" s="1002"/>
      <c r="O167" s="936"/>
      <c r="P167" s="936"/>
      <c r="Q167" s="936"/>
    </row>
    <row r="168" spans="1:17" s="937" customFormat="1" x14ac:dyDescent="0.2">
      <c r="A168" s="1011"/>
      <c r="B168" s="997"/>
      <c r="C168" s="998"/>
      <c r="D168" s="998"/>
      <c r="E168" s="999"/>
      <c r="F168" s="999"/>
      <c r="G168" s="997"/>
      <c r="H168" s="1000"/>
      <c r="I168" s="1001"/>
      <c r="J168" s="1002"/>
      <c r="K168" s="1001"/>
      <c r="L168" s="997"/>
      <c r="M168" s="1858"/>
      <c r="N168" s="1002"/>
      <c r="O168" s="936"/>
      <c r="P168" s="936"/>
      <c r="Q168" s="936"/>
    </row>
    <row r="169" spans="1:17" s="937" customFormat="1" x14ac:dyDescent="0.2">
      <c r="A169" s="1011"/>
      <c r="B169" s="997"/>
      <c r="C169" s="998"/>
      <c r="D169" s="998"/>
      <c r="E169" s="999"/>
      <c r="F169" s="999"/>
      <c r="G169" s="997"/>
      <c r="H169" s="1000"/>
      <c r="I169" s="1001"/>
      <c r="J169" s="1002"/>
      <c r="K169" s="1001"/>
      <c r="L169" s="997"/>
      <c r="M169" s="1858"/>
      <c r="N169" s="1002"/>
      <c r="O169" s="936"/>
      <c r="P169" s="936"/>
      <c r="Q169" s="936"/>
    </row>
    <row r="170" spans="1:17" s="937" customFormat="1" x14ac:dyDescent="0.2">
      <c r="A170" s="1011"/>
      <c r="B170" s="997"/>
      <c r="C170" s="998"/>
      <c r="D170" s="998"/>
      <c r="E170" s="999"/>
      <c r="F170" s="999"/>
      <c r="G170" s="997"/>
      <c r="H170" s="1000"/>
      <c r="I170" s="1001"/>
      <c r="J170" s="1002"/>
      <c r="K170" s="1001"/>
      <c r="L170" s="997"/>
      <c r="M170" s="1858"/>
      <c r="N170" s="1002"/>
      <c r="O170" s="936"/>
      <c r="P170" s="936"/>
      <c r="Q170" s="936"/>
    </row>
    <row r="171" spans="1:17" s="937" customFormat="1" x14ac:dyDescent="0.2">
      <c r="A171" s="1011"/>
      <c r="B171" s="997"/>
      <c r="C171" s="998"/>
      <c r="D171" s="998"/>
      <c r="E171" s="999"/>
      <c r="F171" s="999"/>
      <c r="G171" s="997"/>
      <c r="H171" s="1000"/>
      <c r="I171" s="1001"/>
      <c r="J171" s="1002"/>
      <c r="K171" s="1001"/>
      <c r="L171" s="997"/>
      <c r="M171" s="1858"/>
      <c r="N171" s="1002"/>
      <c r="O171" s="936"/>
      <c r="P171" s="936"/>
      <c r="Q171" s="936"/>
    </row>
    <row r="172" spans="1:17" s="937" customFormat="1" x14ac:dyDescent="0.2">
      <c r="A172" s="1011"/>
      <c r="B172" s="997"/>
      <c r="C172" s="998"/>
      <c r="D172" s="998"/>
      <c r="E172" s="999"/>
      <c r="F172" s="999"/>
      <c r="G172" s="997"/>
      <c r="H172" s="1000"/>
      <c r="I172" s="1001"/>
      <c r="J172" s="1002"/>
      <c r="K172" s="1001"/>
      <c r="L172" s="997"/>
      <c r="M172" s="1858"/>
      <c r="N172" s="1002"/>
      <c r="O172" s="936"/>
      <c r="P172" s="936"/>
      <c r="Q172" s="936"/>
    </row>
    <row r="173" spans="1:17" s="937" customFormat="1" x14ac:dyDescent="0.2">
      <c r="A173" s="1011"/>
      <c r="B173" s="997"/>
      <c r="C173" s="998"/>
      <c r="D173" s="998"/>
      <c r="E173" s="999"/>
      <c r="F173" s="999"/>
      <c r="G173" s="997"/>
      <c r="H173" s="1000"/>
      <c r="I173" s="1001"/>
      <c r="J173" s="1002"/>
      <c r="K173" s="1001"/>
      <c r="L173" s="997"/>
      <c r="M173" s="1858"/>
      <c r="N173" s="1002"/>
      <c r="O173" s="936"/>
      <c r="P173" s="936"/>
      <c r="Q173" s="936"/>
    </row>
    <row r="174" spans="1:17" s="937" customFormat="1" x14ac:dyDescent="0.2">
      <c r="A174" s="1011"/>
      <c r="B174" s="997"/>
      <c r="C174" s="998"/>
      <c r="D174" s="998"/>
      <c r="E174" s="999"/>
      <c r="F174" s="999"/>
      <c r="G174" s="997"/>
      <c r="H174" s="1000"/>
      <c r="I174" s="1001"/>
      <c r="J174" s="1002"/>
      <c r="K174" s="1001"/>
      <c r="L174" s="997"/>
      <c r="M174" s="1858"/>
      <c r="N174" s="1002"/>
      <c r="O174" s="936"/>
      <c r="P174" s="936"/>
      <c r="Q174" s="936"/>
    </row>
    <row r="175" spans="1:17" s="937" customFormat="1" x14ac:dyDescent="0.2">
      <c r="A175" s="1011"/>
      <c r="B175" s="997"/>
      <c r="C175" s="998"/>
      <c r="D175" s="998"/>
      <c r="E175" s="999"/>
      <c r="F175" s="999"/>
      <c r="G175" s="997"/>
      <c r="H175" s="1000"/>
      <c r="I175" s="1001"/>
      <c r="J175" s="1002"/>
      <c r="K175" s="1001"/>
      <c r="L175" s="997"/>
      <c r="M175" s="1858"/>
      <c r="N175" s="1002"/>
      <c r="O175" s="936"/>
      <c r="P175" s="936"/>
      <c r="Q175" s="936"/>
    </row>
    <row r="176" spans="1:17" s="937" customFormat="1" x14ac:dyDescent="0.2">
      <c r="A176" s="1011"/>
      <c r="B176" s="997"/>
      <c r="C176" s="998"/>
      <c r="D176" s="998"/>
      <c r="E176" s="999"/>
      <c r="F176" s="999"/>
      <c r="G176" s="997"/>
      <c r="H176" s="1000"/>
      <c r="I176" s="1001"/>
      <c r="J176" s="1002"/>
      <c r="K176" s="1001"/>
      <c r="L176" s="997"/>
      <c r="M176" s="1858"/>
      <c r="N176" s="1002"/>
      <c r="O176" s="936"/>
      <c r="P176" s="936"/>
      <c r="Q176" s="936"/>
    </row>
    <row r="177" spans="1:17" s="937" customFormat="1" x14ac:dyDescent="0.2">
      <c r="A177" s="1011"/>
      <c r="B177" s="997"/>
      <c r="C177" s="998"/>
      <c r="D177" s="998"/>
      <c r="E177" s="999"/>
      <c r="F177" s="999"/>
      <c r="G177" s="997"/>
      <c r="H177" s="1000"/>
      <c r="I177" s="1001"/>
      <c r="J177" s="1002"/>
      <c r="K177" s="1001"/>
      <c r="L177" s="997"/>
      <c r="M177" s="1858"/>
      <c r="N177" s="1002"/>
      <c r="O177" s="936"/>
      <c r="P177" s="936"/>
      <c r="Q177" s="936"/>
    </row>
    <row r="178" spans="1:17" s="937" customFormat="1" x14ac:dyDescent="0.2">
      <c r="A178" s="1011"/>
      <c r="B178" s="997"/>
      <c r="C178" s="998"/>
      <c r="D178" s="998"/>
      <c r="E178" s="999"/>
      <c r="F178" s="999"/>
      <c r="G178" s="997"/>
      <c r="H178" s="1000"/>
      <c r="I178" s="1001"/>
      <c r="J178" s="1002"/>
      <c r="K178" s="1001"/>
      <c r="L178" s="997"/>
      <c r="M178" s="1858"/>
      <c r="N178" s="1002"/>
      <c r="O178" s="936"/>
      <c r="P178" s="936"/>
      <c r="Q178" s="936"/>
    </row>
    <row r="179" spans="1:17" s="937" customFormat="1" x14ac:dyDescent="0.2">
      <c r="A179" s="1011"/>
      <c r="B179" s="997"/>
      <c r="C179" s="998"/>
      <c r="D179" s="998"/>
      <c r="E179" s="999"/>
      <c r="F179" s="999"/>
      <c r="G179" s="997"/>
      <c r="H179" s="1000"/>
      <c r="I179" s="1001"/>
      <c r="J179" s="1002"/>
      <c r="K179" s="1001"/>
      <c r="L179" s="997"/>
      <c r="M179" s="1858"/>
      <c r="N179" s="1002"/>
      <c r="O179" s="936"/>
      <c r="P179" s="936"/>
      <c r="Q179" s="936"/>
    </row>
    <row r="180" spans="1:17" s="937" customFormat="1" x14ac:dyDescent="0.2">
      <c r="A180" s="1011"/>
      <c r="B180" s="997"/>
      <c r="C180" s="998"/>
      <c r="D180" s="998"/>
      <c r="E180" s="999"/>
      <c r="F180" s="999"/>
      <c r="G180" s="997"/>
      <c r="H180" s="1000"/>
      <c r="I180" s="1001"/>
      <c r="J180" s="1002"/>
      <c r="K180" s="1001"/>
      <c r="L180" s="997"/>
      <c r="M180" s="1858"/>
      <c r="N180" s="1002"/>
      <c r="O180" s="936"/>
      <c r="P180" s="936"/>
      <c r="Q180" s="936"/>
    </row>
    <row r="181" spans="1:17" s="937" customFormat="1" x14ac:dyDescent="0.2">
      <c r="A181" s="1011"/>
      <c r="B181" s="997"/>
      <c r="C181" s="998"/>
      <c r="D181" s="998"/>
      <c r="E181" s="999"/>
      <c r="F181" s="999"/>
      <c r="G181" s="997"/>
      <c r="H181" s="1000"/>
      <c r="I181" s="1001"/>
      <c r="J181" s="1002"/>
      <c r="K181" s="1001"/>
      <c r="L181" s="997"/>
      <c r="M181" s="1858"/>
      <c r="N181" s="1002"/>
      <c r="O181" s="936"/>
      <c r="P181" s="936"/>
      <c r="Q181" s="936"/>
    </row>
    <row r="182" spans="1:17" s="937" customFormat="1" x14ac:dyDescent="0.2">
      <c r="A182" s="1011"/>
      <c r="B182" s="997"/>
      <c r="C182" s="998"/>
      <c r="D182" s="998"/>
      <c r="E182" s="999"/>
      <c r="F182" s="999"/>
      <c r="G182" s="997"/>
      <c r="H182" s="1000"/>
      <c r="I182" s="1001"/>
      <c r="J182" s="1002"/>
      <c r="K182" s="1001"/>
      <c r="L182" s="997"/>
      <c r="M182" s="1858"/>
      <c r="N182" s="1002"/>
      <c r="O182" s="936"/>
      <c r="P182" s="936"/>
      <c r="Q182" s="936"/>
    </row>
    <row r="183" spans="1:17" s="937" customFormat="1" x14ac:dyDescent="0.2">
      <c r="A183" s="1011"/>
      <c r="B183" s="997"/>
      <c r="C183" s="998"/>
      <c r="D183" s="998"/>
      <c r="E183" s="999"/>
      <c r="F183" s="999"/>
      <c r="G183" s="997"/>
      <c r="H183" s="1000"/>
      <c r="I183" s="1001"/>
      <c r="J183" s="1002"/>
      <c r="K183" s="1001"/>
      <c r="L183" s="997"/>
      <c r="M183" s="1858"/>
      <c r="N183" s="1002"/>
      <c r="O183" s="936"/>
      <c r="P183" s="936"/>
      <c r="Q183" s="936"/>
    </row>
    <row r="184" spans="1:17" s="937" customFormat="1" x14ac:dyDescent="0.2">
      <c r="A184" s="1011"/>
      <c r="B184" s="997"/>
      <c r="C184" s="998"/>
      <c r="D184" s="998"/>
      <c r="E184" s="999"/>
      <c r="F184" s="999"/>
      <c r="G184" s="997"/>
      <c r="H184" s="1000"/>
      <c r="I184" s="1001"/>
      <c r="J184" s="1002"/>
      <c r="K184" s="1001"/>
      <c r="L184" s="997"/>
      <c r="M184" s="1858"/>
      <c r="N184" s="1002"/>
      <c r="O184" s="936"/>
      <c r="P184" s="936"/>
      <c r="Q184" s="936"/>
    </row>
    <row r="185" spans="1:17" s="937" customFormat="1" x14ac:dyDescent="0.2">
      <c r="A185" s="1011"/>
      <c r="B185" s="997"/>
      <c r="C185" s="998"/>
      <c r="D185" s="998"/>
      <c r="E185" s="999"/>
      <c r="F185" s="999"/>
      <c r="G185" s="997"/>
      <c r="H185" s="1000"/>
      <c r="I185" s="1001"/>
      <c r="J185" s="1002"/>
      <c r="K185" s="1001"/>
      <c r="L185" s="997"/>
      <c r="M185" s="1858"/>
      <c r="N185" s="1002"/>
      <c r="O185" s="936"/>
      <c r="P185" s="936"/>
      <c r="Q185" s="936"/>
    </row>
    <row r="186" spans="1:17" s="937" customFormat="1" x14ac:dyDescent="0.2">
      <c r="A186" s="1011"/>
      <c r="B186" s="997"/>
      <c r="C186" s="998"/>
      <c r="D186" s="998"/>
      <c r="E186" s="999"/>
      <c r="F186" s="999"/>
      <c r="G186" s="997"/>
      <c r="H186" s="1000"/>
      <c r="I186" s="1001"/>
      <c r="J186" s="1002"/>
      <c r="K186" s="1001"/>
      <c r="L186" s="997"/>
      <c r="M186" s="1858"/>
      <c r="N186" s="1002"/>
      <c r="O186" s="936"/>
      <c r="P186" s="936"/>
      <c r="Q186" s="936"/>
    </row>
    <row r="187" spans="1:17" s="937" customFormat="1" x14ac:dyDescent="0.2">
      <c r="A187" s="1011"/>
      <c r="B187" s="997"/>
      <c r="C187" s="998"/>
      <c r="D187" s="998"/>
      <c r="E187" s="999"/>
      <c r="F187" s="999"/>
      <c r="G187" s="997"/>
      <c r="H187" s="1000"/>
      <c r="I187" s="1001"/>
      <c r="J187" s="1002"/>
      <c r="K187" s="1001"/>
      <c r="L187" s="997"/>
      <c r="M187" s="1858"/>
      <c r="N187" s="1002"/>
      <c r="O187" s="936"/>
      <c r="P187" s="936"/>
      <c r="Q187" s="936"/>
    </row>
    <row r="188" spans="1:17" s="937" customFormat="1" x14ac:dyDescent="0.2">
      <c r="A188" s="1011"/>
      <c r="B188" s="997"/>
      <c r="C188" s="998"/>
      <c r="D188" s="998"/>
      <c r="E188" s="999"/>
      <c r="F188" s="999"/>
      <c r="G188" s="997"/>
      <c r="H188" s="1000"/>
      <c r="I188" s="1001"/>
      <c r="J188" s="1002"/>
      <c r="K188" s="1001"/>
      <c r="L188" s="997"/>
      <c r="M188" s="1858"/>
      <c r="N188" s="1002"/>
      <c r="O188" s="936"/>
      <c r="P188" s="936"/>
      <c r="Q188" s="936"/>
    </row>
    <row r="189" spans="1:17" s="937" customFormat="1" x14ac:dyDescent="0.2">
      <c r="A189" s="1011"/>
      <c r="B189" s="997"/>
      <c r="C189" s="998"/>
      <c r="D189" s="998"/>
      <c r="E189" s="999"/>
      <c r="F189" s="999"/>
      <c r="G189" s="997"/>
      <c r="H189" s="1000"/>
      <c r="I189" s="1001"/>
      <c r="J189" s="1002"/>
      <c r="K189" s="1001"/>
      <c r="L189" s="997"/>
      <c r="M189" s="1858"/>
      <c r="N189" s="1002"/>
      <c r="O189" s="936"/>
      <c r="P189" s="936"/>
      <c r="Q189" s="936"/>
    </row>
    <row r="190" spans="1:17" s="937" customFormat="1" x14ac:dyDescent="0.2">
      <c r="A190" s="1011"/>
      <c r="B190" s="997"/>
      <c r="C190" s="998"/>
      <c r="D190" s="998"/>
      <c r="E190" s="999"/>
      <c r="F190" s="999"/>
      <c r="G190" s="997"/>
      <c r="H190" s="1000"/>
      <c r="I190" s="1001"/>
      <c r="J190" s="1002"/>
      <c r="K190" s="1001"/>
      <c r="L190" s="997"/>
      <c r="M190" s="1858"/>
      <c r="N190" s="1002"/>
      <c r="O190" s="936"/>
      <c r="P190" s="936"/>
      <c r="Q190" s="936"/>
    </row>
    <row r="191" spans="1:17" s="937" customFormat="1" x14ac:dyDescent="0.2">
      <c r="A191" s="1011"/>
      <c r="B191" s="997"/>
      <c r="C191" s="998"/>
      <c r="D191" s="998"/>
      <c r="E191" s="999"/>
      <c r="F191" s="999"/>
      <c r="G191" s="997"/>
      <c r="H191" s="1000"/>
      <c r="I191" s="1001"/>
      <c r="J191" s="1002"/>
      <c r="K191" s="1001"/>
      <c r="L191" s="997"/>
      <c r="M191" s="1858"/>
      <c r="N191" s="1002"/>
      <c r="O191" s="936"/>
      <c r="P191" s="936"/>
      <c r="Q191" s="936"/>
    </row>
    <row r="192" spans="1:17" s="937" customFormat="1" x14ac:dyDescent="0.2">
      <c r="A192" s="1011"/>
      <c r="B192" s="997"/>
      <c r="C192" s="998"/>
      <c r="D192" s="998"/>
      <c r="E192" s="999"/>
      <c r="F192" s="999"/>
      <c r="G192" s="997"/>
      <c r="H192" s="1000"/>
      <c r="I192" s="1001"/>
      <c r="J192" s="1002"/>
      <c r="K192" s="1001"/>
      <c r="L192" s="997"/>
      <c r="M192" s="1858"/>
      <c r="N192" s="1002"/>
      <c r="O192" s="936"/>
      <c r="P192" s="936"/>
      <c r="Q192" s="936"/>
    </row>
    <row r="193" spans="1:17" s="937" customFormat="1" x14ac:dyDescent="0.2">
      <c r="A193" s="1011"/>
      <c r="B193" s="997"/>
      <c r="C193" s="998"/>
      <c r="D193" s="998"/>
      <c r="E193" s="999"/>
      <c r="F193" s="999"/>
      <c r="G193" s="997"/>
      <c r="H193" s="1000"/>
      <c r="I193" s="1001"/>
      <c r="J193" s="1002"/>
      <c r="K193" s="1001"/>
      <c r="L193" s="997"/>
      <c r="M193" s="1858"/>
      <c r="N193" s="1002"/>
      <c r="O193" s="936"/>
      <c r="P193" s="936"/>
      <c r="Q193" s="936"/>
    </row>
    <row r="194" spans="1:17" s="937" customFormat="1" x14ac:dyDescent="0.2">
      <c r="A194" s="1011"/>
      <c r="B194" s="997"/>
      <c r="C194" s="998"/>
      <c r="D194" s="998"/>
      <c r="E194" s="999"/>
      <c r="F194" s="999"/>
      <c r="G194" s="997"/>
      <c r="H194" s="1000"/>
      <c r="I194" s="1001"/>
      <c r="J194" s="1002"/>
      <c r="K194" s="1001"/>
      <c r="L194" s="997"/>
      <c r="M194" s="1858"/>
      <c r="N194" s="1002"/>
      <c r="O194" s="936"/>
      <c r="P194" s="936"/>
      <c r="Q194" s="936"/>
    </row>
    <row r="195" spans="1:17" s="937" customFormat="1" x14ac:dyDescent="0.2">
      <c r="A195" s="1011"/>
      <c r="B195" s="997"/>
      <c r="C195" s="998"/>
      <c r="D195" s="998"/>
      <c r="E195" s="999"/>
      <c r="F195" s="999"/>
      <c r="G195" s="997"/>
      <c r="H195" s="1000"/>
      <c r="I195" s="1001"/>
      <c r="J195" s="1002"/>
      <c r="K195" s="1001"/>
      <c r="L195" s="997"/>
      <c r="M195" s="1858"/>
      <c r="N195" s="1002"/>
      <c r="O195" s="936"/>
      <c r="P195" s="936"/>
      <c r="Q195" s="936"/>
    </row>
    <row r="196" spans="1:17" s="937" customFormat="1" x14ac:dyDescent="0.2">
      <c r="A196" s="1011"/>
      <c r="B196" s="997"/>
      <c r="C196" s="998"/>
      <c r="D196" s="998"/>
      <c r="E196" s="999"/>
      <c r="F196" s="999"/>
      <c r="G196" s="997"/>
      <c r="H196" s="1000"/>
      <c r="I196" s="1001"/>
      <c r="J196" s="1002"/>
      <c r="K196" s="1001"/>
      <c r="L196" s="997"/>
      <c r="M196" s="1858"/>
      <c r="N196" s="1002"/>
      <c r="O196" s="936"/>
      <c r="P196" s="936"/>
      <c r="Q196" s="936"/>
    </row>
    <row r="197" spans="1:17" s="937" customFormat="1" x14ac:dyDescent="0.2">
      <c r="A197" s="1011"/>
      <c r="B197" s="997"/>
      <c r="C197" s="998"/>
      <c r="D197" s="998"/>
      <c r="E197" s="999"/>
      <c r="F197" s="999"/>
      <c r="G197" s="997"/>
      <c r="H197" s="1000"/>
      <c r="I197" s="1001"/>
      <c r="J197" s="1002"/>
      <c r="K197" s="1001"/>
      <c r="L197" s="997"/>
      <c r="M197" s="1858"/>
      <c r="N197" s="1002"/>
      <c r="O197" s="936"/>
      <c r="P197" s="936"/>
      <c r="Q197" s="936"/>
    </row>
    <row r="198" spans="1:17" s="937" customFormat="1" x14ac:dyDescent="0.2">
      <c r="A198" s="1011"/>
      <c r="B198" s="997"/>
      <c r="C198" s="998"/>
      <c r="D198" s="998"/>
      <c r="E198" s="999"/>
      <c r="F198" s="999"/>
      <c r="G198" s="997"/>
      <c r="H198" s="1000"/>
      <c r="I198" s="1001"/>
      <c r="J198" s="1002"/>
      <c r="K198" s="1001"/>
      <c r="L198" s="997"/>
      <c r="M198" s="1858"/>
      <c r="N198" s="1002"/>
      <c r="O198" s="936"/>
      <c r="P198" s="936"/>
      <c r="Q198" s="936"/>
    </row>
    <row r="199" spans="1:17" s="937" customFormat="1" x14ac:dyDescent="0.2">
      <c r="A199" s="1011"/>
      <c r="B199" s="997"/>
      <c r="C199" s="998"/>
      <c r="D199" s="998"/>
      <c r="E199" s="999"/>
      <c r="F199" s="999"/>
      <c r="G199" s="997"/>
      <c r="H199" s="1000"/>
      <c r="I199" s="1001"/>
      <c r="J199" s="1002"/>
      <c r="K199" s="1001"/>
      <c r="L199" s="997"/>
      <c r="M199" s="1858"/>
      <c r="N199" s="1002"/>
      <c r="O199" s="936"/>
      <c r="P199" s="936"/>
      <c r="Q199" s="936"/>
    </row>
    <row r="200" spans="1:17" s="937" customFormat="1" x14ac:dyDescent="0.2">
      <c r="A200" s="1011"/>
      <c r="B200" s="997"/>
      <c r="C200" s="998"/>
      <c r="D200" s="998"/>
      <c r="E200" s="999"/>
      <c r="F200" s="999"/>
      <c r="G200" s="997"/>
      <c r="H200" s="1000"/>
      <c r="I200" s="1001"/>
      <c r="J200" s="1002"/>
      <c r="K200" s="1001"/>
      <c r="L200" s="997"/>
      <c r="M200" s="1858"/>
      <c r="N200" s="1002"/>
      <c r="O200" s="936"/>
      <c r="P200" s="936"/>
      <c r="Q200" s="936"/>
    </row>
    <row r="201" spans="1:17" s="937" customFormat="1" x14ac:dyDescent="0.2">
      <c r="A201" s="1011"/>
      <c r="B201" s="997"/>
      <c r="C201" s="998"/>
      <c r="D201" s="998"/>
      <c r="E201" s="999"/>
      <c r="F201" s="999"/>
      <c r="G201" s="997"/>
      <c r="H201" s="1000"/>
      <c r="I201" s="1001"/>
      <c r="J201" s="1002"/>
      <c r="K201" s="1001"/>
      <c r="L201" s="997"/>
      <c r="M201" s="1858"/>
      <c r="N201" s="1002"/>
      <c r="O201" s="936"/>
      <c r="P201" s="936"/>
      <c r="Q201" s="936"/>
    </row>
    <row r="202" spans="1:17" s="937" customFormat="1" x14ac:dyDescent="0.2">
      <c r="A202" s="1011"/>
      <c r="B202" s="997"/>
      <c r="C202" s="998"/>
      <c r="D202" s="998"/>
      <c r="E202" s="999"/>
      <c r="F202" s="999"/>
      <c r="G202" s="997"/>
      <c r="H202" s="1000"/>
      <c r="I202" s="1001"/>
      <c r="J202" s="1002"/>
      <c r="K202" s="1001"/>
      <c r="L202" s="997"/>
      <c r="M202" s="1858"/>
      <c r="N202" s="1002"/>
      <c r="O202" s="936"/>
      <c r="P202" s="936"/>
      <c r="Q202" s="936"/>
    </row>
    <row r="203" spans="1:17" s="937" customFormat="1" x14ac:dyDescent="0.2">
      <c r="A203" s="1011"/>
      <c r="B203" s="997"/>
      <c r="C203" s="998"/>
      <c r="D203" s="998"/>
      <c r="E203" s="999"/>
      <c r="F203" s="999"/>
      <c r="G203" s="997"/>
      <c r="H203" s="1000"/>
      <c r="I203" s="1001"/>
      <c r="J203" s="1002"/>
      <c r="K203" s="1001"/>
      <c r="L203" s="997"/>
      <c r="M203" s="1858"/>
      <c r="N203" s="1002"/>
      <c r="O203" s="936"/>
      <c r="P203" s="936"/>
      <c r="Q203" s="936"/>
    </row>
    <row r="204" spans="1:17" s="937" customFormat="1" x14ac:dyDescent="0.2">
      <c r="A204" s="1011"/>
      <c r="B204" s="997"/>
      <c r="C204" s="998"/>
      <c r="D204" s="998"/>
      <c r="E204" s="999"/>
      <c r="F204" s="999"/>
      <c r="G204" s="997"/>
      <c r="H204" s="1000"/>
      <c r="I204" s="1001"/>
      <c r="J204" s="1002"/>
      <c r="K204" s="1001"/>
      <c r="L204" s="997"/>
      <c r="M204" s="1858"/>
      <c r="N204" s="1002"/>
      <c r="O204" s="936"/>
      <c r="P204" s="936"/>
      <c r="Q204" s="936"/>
    </row>
    <row r="205" spans="1:17" s="937" customFormat="1" x14ac:dyDescent="0.2">
      <c r="A205" s="1011"/>
      <c r="B205" s="997"/>
      <c r="C205" s="998"/>
      <c r="D205" s="998"/>
      <c r="E205" s="999"/>
      <c r="F205" s="999"/>
      <c r="G205" s="997"/>
      <c r="H205" s="1000"/>
      <c r="I205" s="1001"/>
      <c r="J205" s="1002"/>
      <c r="K205" s="1001"/>
      <c r="L205" s="997"/>
      <c r="M205" s="1858"/>
      <c r="N205" s="1002"/>
      <c r="O205" s="936"/>
      <c r="P205" s="936"/>
      <c r="Q205" s="936"/>
    </row>
    <row r="206" spans="1:17" s="937" customFormat="1" x14ac:dyDescent="0.2">
      <c r="A206" s="1011"/>
      <c r="B206" s="997"/>
      <c r="C206" s="998"/>
      <c r="D206" s="998"/>
      <c r="E206" s="999"/>
      <c r="F206" s="999"/>
      <c r="G206" s="997"/>
      <c r="H206" s="1000"/>
      <c r="I206" s="1001"/>
      <c r="J206" s="1002"/>
      <c r="K206" s="1001"/>
      <c r="L206" s="997"/>
      <c r="M206" s="1858"/>
      <c r="N206" s="1002"/>
      <c r="O206" s="936"/>
      <c r="P206" s="936"/>
      <c r="Q206" s="936"/>
    </row>
    <row r="207" spans="1:17" s="937" customFormat="1" x14ac:dyDescent="0.2">
      <c r="A207" s="1011"/>
      <c r="B207" s="997"/>
      <c r="C207" s="998"/>
      <c r="D207" s="998"/>
      <c r="E207" s="999"/>
      <c r="F207" s="999"/>
      <c r="G207" s="997"/>
      <c r="H207" s="1000"/>
      <c r="I207" s="1001"/>
      <c r="J207" s="1002"/>
      <c r="K207" s="1001"/>
      <c r="L207" s="997"/>
      <c r="M207" s="1858"/>
      <c r="N207" s="1002"/>
      <c r="O207" s="936"/>
      <c r="P207" s="936"/>
      <c r="Q207" s="936"/>
    </row>
    <row r="208" spans="1:17" s="937" customFormat="1" x14ac:dyDescent="0.2">
      <c r="A208" s="1011"/>
      <c r="B208" s="997"/>
      <c r="C208" s="998"/>
      <c r="D208" s="998"/>
      <c r="E208" s="999"/>
      <c r="F208" s="999"/>
      <c r="G208" s="997"/>
      <c r="H208" s="1000"/>
      <c r="I208" s="1001"/>
      <c r="J208" s="1002"/>
      <c r="K208" s="1001"/>
      <c r="L208" s="997"/>
      <c r="M208" s="1858"/>
      <c r="N208" s="1002"/>
      <c r="O208" s="936"/>
      <c r="P208" s="936"/>
      <c r="Q208" s="936"/>
    </row>
    <row r="209" spans="1:17" s="937" customFormat="1" x14ac:dyDescent="0.2">
      <c r="A209" s="1011"/>
      <c r="B209" s="997"/>
      <c r="C209" s="998"/>
      <c r="D209" s="998"/>
      <c r="E209" s="999"/>
      <c r="F209" s="999"/>
      <c r="G209" s="997"/>
      <c r="H209" s="1000"/>
      <c r="I209" s="1001"/>
      <c r="J209" s="1002"/>
      <c r="K209" s="1001"/>
      <c r="L209" s="997"/>
      <c r="M209" s="1858"/>
      <c r="N209" s="1002"/>
      <c r="O209" s="936"/>
      <c r="P209" s="936"/>
      <c r="Q209" s="936"/>
    </row>
    <row r="210" spans="1:17" s="937" customFormat="1" x14ac:dyDescent="0.2">
      <c r="A210" s="1011"/>
      <c r="B210" s="997"/>
      <c r="C210" s="998"/>
      <c r="D210" s="998"/>
      <c r="E210" s="999"/>
      <c r="F210" s="999"/>
      <c r="G210" s="997"/>
      <c r="H210" s="1000"/>
      <c r="I210" s="1001"/>
      <c r="J210" s="1002"/>
      <c r="K210" s="1001"/>
      <c r="L210" s="997"/>
      <c r="M210" s="1858"/>
      <c r="N210" s="1002"/>
      <c r="O210" s="936"/>
      <c r="P210" s="936"/>
      <c r="Q210" s="936"/>
    </row>
    <row r="211" spans="1:17" s="937" customFormat="1" x14ac:dyDescent="0.2">
      <c r="A211" s="1011"/>
      <c r="B211" s="997"/>
      <c r="C211" s="998"/>
      <c r="D211" s="998"/>
      <c r="E211" s="999"/>
      <c r="F211" s="999"/>
      <c r="G211" s="997"/>
      <c r="H211" s="1000"/>
      <c r="I211" s="1001"/>
      <c r="J211" s="1002"/>
      <c r="K211" s="1001"/>
      <c r="L211" s="997"/>
      <c r="M211" s="1858"/>
      <c r="N211" s="1002"/>
      <c r="O211" s="936"/>
      <c r="P211" s="936"/>
      <c r="Q211" s="936"/>
    </row>
    <row r="212" spans="1:17" s="937" customFormat="1" x14ac:dyDescent="0.2">
      <c r="A212" s="1011"/>
      <c r="B212" s="997"/>
      <c r="C212" s="998"/>
      <c r="D212" s="998"/>
      <c r="E212" s="999"/>
      <c r="F212" s="999"/>
      <c r="G212" s="997"/>
      <c r="H212" s="1000"/>
      <c r="I212" s="1001"/>
      <c r="J212" s="1002"/>
      <c r="K212" s="1001"/>
      <c r="L212" s="997"/>
      <c r="M212" s="1858"/>
      <c r="N212" s="1002"/>
      <c r="O212" s="936"/>
      <c r="P212" s="936"/>
      <c r="Q212" s="936"/>
    </row>
    <row r="213" spans="1:17" s="937" customFormat="1" x14ac:dyDescent="0.2">
      <c r="A213" s="1011"/>
      <c r="B213" s="997"/>
      <c r="C213" s="998"/>
      <c r="D213" s="998"/>
      <c r="E213" s="999"/>
      <c r="F213" s="999"/>
      <c r="G213" s="997"/>
      <c r="H213" s="1000"/>
      <c r="I213" s="1001"/>
      <c r="J213" s="1002"/>
      <c r="K213" s="1001"/>
      <c r="L213" s="997"/>
      <c r="M213" s="1858"/>
      <c r="N213" s="1002"/>
      <c r="O213" s="936"/>
      <c r="P213" s="936"/>
      <c r="Q213" s="936"/>
    </row>
    <row r="214" spans="1:17" s="937" customFormat="1" x14ac:dyDescent="0.2">
      <c r="A214" s="1011"/>
      <c r="B214" s="997"/>
      <c r="C214" s="998"/>
      <c r="D214" s="998"/>
      <c r="E214" s="999"/>
      <c r="F214" s="999"/>
      <c r="G214" s="997"/>
      <c r="H214" s="1000"/>
      <c r="I214" s="1001"/>
      <c r="J214" s="1002"/>
      <c r="K214" s="1001"/>
      <c r="L214" s="997"/>
      <c r="M214" s="1858"/>
      <c r="N214" s="1002"/>
      <c r="O214" s="936"/>
      <c r="P214" s="936"/>
      <c r="Q214" s="936"/>
    </row>
    <row r="215" spans="1:17" s="937" customFormat="1" x14ac:dyDescent="0.2">
      <c r="A215" s="1011"/>
      <c r="B215" s="997"/>
      <c r="C215" s="998"/>
      <c r="D215" s="998"/>
      <c r="E215" s="999"/>
      <c r="F215" s="999"/>
      <c r="G215" s="997"/>
      <c r="H215" s="1000"/>
      <c r="I215" s="1001"/>
      <c r="J215" s="1002"/>
      <c r="K215" s="1001"/>
      <c r="L215" s="997"/>
      <c r="M215" s="1858"/>
      <c r="N215" s="1002"/>
      <c r="O215" s="936"/>
      <c r="P215" s="936"/>
      <c r="Q215" s="936"/>
    </row>
    <row r="216" spans="1:17" s="937" customFormat="1" x14ac:dyDescent="0.2">
      <c r="A216" s="1011"/>
      <c r="B216" s="997"/>
      <c r="C216" s="998"/>
      <c r="D216" s="998"/>
      <c r="E216" s="999"/>
      <c r="F216" s="999"/>
      <c r="G216" s="997"/>
      <c r="H216" s="1000"/>
      <c r="I216" s="1001"/>
      <c r="J216" s="1002"/>
      <c r="K216" s="1001"/>
      <c r="L216" s="997"/>
      <c r="M216" s="1858"/>
      <c r="N216" s="1002"/>
      <c r="O216" s="936"/>
      <c r="P216" s="936"/>
      <c r="Q216" s="936"/>
    </row>
    <row r="217" spans="1:17" s="937" customFormat="1" x14ac:dyDescent="0.2">
      <c r="A217" s="1011"/>
      <c r="B217" s="997"/>
      <c r="C217" s="998"/>
      <c r="D217" s="998"/>
      <c r="E217" s="999"/>
      <c r="F217" s="999"/>
      <c r="G217" s="997"/>
      <c r="H217" s="1000"/>
      <c r="I217" s="1001"/>
      <c r="J217" s="1002"/>
      <c r="K217" s="1001"/>
      <c r="L217" s="997"/>
      <c r="M217" s="1858"/>
      <c r="N217" s="1002"/>
      <c r="O217" s="936"/>
      <c r="P217" s="936"/>
      <c r="Q217" s="936"/>
    </row>
    <row r="218" spans="1:17" s="937" customFormat="1" x14ac:dyDescent="0.2">
      <c r="A218" s="1011"/>
      <c r="B218" s="997"/>
      <c r="C218" s="998"/>
      <c r="D218" s="998"/>
      <c r="E218" s="999"/>
      <c r="F218" s="999"/>
      <c r="G218" s="997"/>
      <c r="H218" s="1000"/>
      <c r="I218" s="1001"/>
      <c r="J218" s="1002"/>
      <c r="K218" s="1001"/>
      <c r="L218" s="997"/>
      <c r="M218" s="1858"/>
      <c r="N218" s="1002"/>
      <c r="O218" s="936"/>
      <c r="P218" s="936"/>
      <c r="Q218" s="936"/>
    </row>
    <row r="219" spans="1:17" s="937" customFormat="1" x14ac:dyDescent="0.2">
      <c r="A219" s="1011"/>
      <c r="B219" s="997"/>
      <c r="C219" s="998"/>
      <c r="D219" s="998"/>
      <c r="E219" s="999"/>
      <c r="F219" s="999"/>
      <c r="G219" s="997"/>
      <c r="H219" s="1000"/>
      <c r="I219" s="1001"/>
      <c r="J219" s="1002"/>
      <c r="K219" s="1001"/>
      <c r="L219" s="997"/>
      <c r="M219" s="1858"/>
      <c r="N219" s="1002"/>
      <c r="O219" s="936"/>
      <c r="P219" s="936"/>
      <c r="Q219" s="936"/>
    </row>
    <row r="220" spans="1:17" s="937" customFormat="1" x14ac:dyDescent="0.2">
      <c r="A220" s="1011"/>
      <c r="B220" s="997"/>
      <c r="C220" s="998"/>
      <c r="D220" s="998"/>
      <c r="E220" s="999"/>
      <c r="F220" s="999"/>
      <c r="G220" s="997"/>
      <c r="H220" s="1000"/>
      <c r="I220" s="1001"/>
      <c r="J220" s="1002"/>
      <c r="K220" s="1001"/>
      <c r="L220" s="997"/>
      <c r="M220" s="1858"/>
      <c r="N220" s="1002"/>
      <c r="O220" s="936"/>
      <c r="P220" s="936"/>
      <c r="Q220" s="936"/>
    </row>
    <row r="221" spans="1:17" s="937" customFormat="1" x14ac:dyDescent="0.2">
      <c r="A221" s="1011"/>
      <c r="B221" s="997"/>
      <c r="C221" s="998"/>
      <c r="D221" s="998"/>
      <c r="E221" s="999"/>
      <c r="F221" s="999"/>
      <c r="G221" s="997"/>
      <c r="H221" s="1000"/>
      <c r="I221" s="1001"/>
      <c r="J221" s="1002"/>
      <c r="K221" s="1001"/>
      <c r="L221" s="997"/>
      <c r="M221" s="1858"/>
      <c r="N221" s="1002"/>
      <c r="O221" s="936"/>
      <c r="P221" s="936"/>
      <c r="Q221" s="936"/>
    </row>
    <row r="222" spans="1:17" s="937" customFormat="1" x14ac:dyDescent="0.2">
      <c r="A222" s="1011"/>
      <c r="B222" s="997"/>
      <c r="C222" s="998"/>
      <c r="D222" s="998"/>
      <c r="E222" s="999"/>
      <c r="F222" s="999"/>
      <c r="G222" s="997"/>
      <c r="H222" s="1000"/>
      <c r="I222" s="1001"/>
      <c r="J222" s="1002"/>
      <c r="K222" s="1001"/>
      <c r="L222" s="997"/>
      <c r="M222" s="1858"/>
      <c r="N222" s="1002"/>
      <c r="O222" s="936"/>
      <c r="P222" s="936"/>
      <c r="Q222" s="936"/>
    </row>
    <row r="223" spans="1:17" s="937" customFormat="1" x14ac:dyDescent="0.2">
      <c r="A223" s="1011"/>
      <c r="B223" s="997"/>
      <c r="C223" s="998"/>
      <c r="D223" s="998"/>
      <c r="E223" s="999"/>
      <c r="F223" s="999"/>
      <c r="G223" s="997"/>
      <c r="H223" s="1000"/>
      <c r="I223" s="1001"/>
      <c r="J223" s="1002"/>
      <c r="K223" s="1001"/>
      <c r="L223" s="997"/>
      <c r="M223" s="1858"/>
      <c r="N223" s="1002"/>
      <c r="O223" s="936"/>
      <c r="P223" s="936"/>
      <c r="Q223" s="936"/>
    </row>
    <row r="224" spans="1:17" s="937" customFormat="1" x14ac:dyDescent="0.2">
      <c r="A224" s="1011"/>
      <c r="B224" s="997"/>
      <c r="C224" s="998"/>
      <c r="D224" s="998"/>
      <c r="E224" s="999"/>
      <c r="F224" s="999"/>
      <c r="G224" s="997"/>
      <c r="H224" s="1000"/>
      <c r="I224" s="1001"/>
      <c r="J224" s="1002"/>
      <c r="K224" s="1001"/>
      <c r="L224" s="997"/>
      <c r="M224" s="1858"/>
      <c r="N224" s="1002"/>
      <c r="O224" s="936"/>
      <c r="P224" s="936"/>
      <c r="Q224" s="936"/>
    </row>
    <row r="225" spans="1:17" s="937" customFormat="1" x14ac:dyDescent="0.2">
      <c r="A225" s="1011"/>
      <c r="B225" s="997"/>
      <c r="C225" s="998"/>
      <c r="D225" s="998"/>
      <c r="E225" s="999"/>
      <c r="F225" s="999"/>
      <c r="G225" s="997"/>
      <c r="H225" s="1000"/>
      <c r="I225" s="1001"/>
      <c r="J225" s="1002"/>
      <c r="K225" s="1001"/>
      <c r="L225" s="997"/>
      <c r="M225" s="1858"/>
      <c r="N225" s="1002"/>
      <c r="O225" s="936"/>
      <c r="P225" s="936"/>
      <c r="Q225" s="936"/>
    </row>
    <row r="226" spans="1:17" s="937" customFormat="1" x14ac:dyDescent="0.2">
      <c r="A226" s="1011"/>
      <c r="B226" s="997"/>
      <c r="C226" s="998"/>
      <c r="D226" s="998"/>
      <c r="E226" s="999"/>
      <c r="F226" s="999"/>
      <c r="G226" s="997"/>
      <c r="H226" s="1000"/>
      <c r="I226" s="1001"/>
      <c r="J226" s="1002"/>
      <c r="K226" s="1001"/>
      <c r="L226" s="997"/>
      <c r="M226" s="1858"/>
      <c r="N226" s="1002"/>
      <c r="O226" s="936"/>
      <c r="P226" s="936"/>
      <c r="Q226" s="936"/>
    </row>
    <row r="227" spans="1:17" s="937" customFormat="1" x14ac:dyDescent="0.2">
      <c r="A227" s="1011"/>
      <c r="B227" s="997"/>
      <c r="C227" s="998"/>
      <c r="D227" s="998"/>
      <c r="E227" s="999"/>
      <c r="F227" s="999"/>
      <c r="G227" s="997"/>
      <c r="H227" s="1000"/>
      <c r="I227" s="1001"/>
      <c r="J227" s="1002"/>
      <c r="K227" s="1001"/>
      <c r="L227" s="997"/>
      <c r="M227" s="1858"/>
      <c r="N227" s="1002"/>
      <c r="O227" s="936"/>
      <c r="P227" s="936"/>
      <c r="Q227" s="936"/>
    </row>
    <row r="228" spans="1:17" s="937" customFormat="1" x14ac:dyDescent="0.2">
      <c r="A228" s="1011"/>
      <c r="B228" s="997"/>
      <c r="C228" s="998"/>
      <c r="D228" s="998"/>
      <c r="E228" s="999"/>
      <c r="F228" s="999"/>
      <c r="G228" s="997"/>
      <c r="H228" s="1000"/>
      <c r="I228" s="1001"/>
      <c r="J228" s="1002"/>
      <c r="K228" s="1001"/>
      <c r="L228" s="997"/>
      <c r="M228" s="1858"/>
      <c r="N228" s="1002"/>
      <c r="O228" s="936"/>
      <c r="P228" s="936"/>
      <c r="Q228" s="936"/>
    </row>
    <row r="229" spans="1:17" s="937" customFormat="1" x14ac:dyDescent="0.2">
      <c r="A229" s="1011"/>
      <c r="B229" s="997"/>
      <c r="C229" s="998"/>
      <c r="D229" s="998"/>
      <c r="E229" s="999"/>
      <c r="F229" s="999"/>
      <c r="G229" s="997"/>
      <c r="H229" s="1000"/>
      <c r="I229" s="1001"/>
      <c r="J229" s="1002"/>
      <c r="K229" s="1001"/>
      <c r="L229" s="997"/>
      <c r="M229" s="1858"/>
      <c r="N229" s="1002"/>
      <c r="O229" s="936"/>
      <c r="P229" s="936"/>
      <c r="Q229" s="936"/>
    </row>
    <row r="230" spans="1:17" s="937" customFormat="1" x14ac:dyDescent="0.2">
      <c r="A230" s="1011"/>
      <c r="B230" s="997"/>
      <c r="C230" s="998"/>
      <c r="D230" s="998"/>
      <c r="E230" s="999"/>
      <c r="F230" s="999"/>
      <c r="G230" s="997"/>
      <c r="H230" s="1000"/>
      <c r="I230" s="1001"/>
      <c r="J230" s="1002"/>
      <c r="K230" s="1001"/>
      <c r="L230" s="997"/>
      <c r="M230" s="1858"/>
      <c r="N230" s="1002"/>
      <c r="O230" s="936"/>
      <c r="P230" s="936"/>
      <c r="Q230" s="936"/>
    </row>
    <row r="231" spans="1:17" s="937" customFormat="1" x14ac:dyDescent="0.2">
      <c r="A231" s="1011"/>
      <c r="B231" s="997"/>
      <c r="C231" s="998"/>
      <c r="D231" s="998"/>
      <c r="E231" s="999"/>
      <c r="F231" s="999"/>
      <c r="G231" s="997"/>
      <c r="H231" s="1000"/>
      <c r="I231" s="1001"/>
      <c r="J231" s="1002"/>
      <c r="K231" s="1001"/>
      <c r="L231" s="997"/>
      <c r="M231" s="1858"/>
      <c r="N231" s="1002"/>
      <c r="O231" s="936"/>
      <c r="P231" s="936"/>
      <c r="Q231" s="936"/>
    </row>
    <row r="232" spans="1:17" s="937" customFormat="1" x14ac:dyDescent="0.2">
      <c r="A232" s="1011"/>
      <c r="B232" s="997"/>
      <c r="C232" s="998"/>
      <c r="D232" s="998"/>
      <c r="E232" s="999"/>
      <c r="F232" s="999"/>
      <c r="G232" s="997"/>
      <c r="H232" s="1000"/>
      <c r="I232" s="1001"/>
      <c r="J232" s="1002"/>
      <c r="K232" s="1001"/>
      <c r="L232" s="997"/>
      <c r="M232" s="1858"/>
      <c r="N232" s="1002"/>
      <c r="O232" s="936"/>
      <c r="P232" s="936"/>
      <c r="Q232" s="936"/>
    </row>
    <row r="233" spans="1:17" s="937" customFormat="1" x14ac:dyDescent="0.2">
      <c r="A233" s="1011"/>
      <c r="B233" s="997"/>
      <c r="C233" s="998"/>
      <c r="D233" s="998"/>
      <c r="E233" s="999"/>
      <c r="F233" s="999"/>
      <c r="G233" s="997"/>
      <c r="H233" s="1000"/>
      <c r="I233" s="1001"/>
      <c r="J233" s="1002"/>
      <c r="K233" s="1001"/>
      <c r="L233" s="997"/>
      <c r="M233" s="1858"/>
      <c r="N233" s="1002"/>
      <c r="O233" s="936"/>
      <c r="P233" s="936"/>
      <c r="Q233" s="936"/>
    </row>
    <row r="234" spans="1:17" s="937" customFormat="1" x14ac:dyDescent="0.2">
      <c r="A234" s="1011"/>
      <c r="B234" s="997"/>
      <c r="C234" s="998"/>
      <c r="D234" s="998"/>
      <c r="E234" s="999"/>
      <c r="F234" s="999"/>
      <c r="G234" s="997"/>
      <c r="H234" s="1000"/>
      <c r="I234" s="1001"/>
      <c r="J234" s="1002"/>
      <c r="K234" s="1001"/>
      <c r="L234" s="997"/>
      <c r="M234" s="1858"/>
      <c r="N234" s="1002"/>
      <c r="O234" s="936"/>
      <c r="P234" s="936"/>
      <c r="Q234" s="936"/>
    </row>
    <row r="235" spans="1:17" s="937" customFormat="1" x14ac:dyDescent="0.2">
      <c r="A235" s="1011"/>
      <c r="B235" s="997"/>
      <c r="C235" s="998"/>
      <c r="D235" s="998"/>
      <c r="E235" s="999"/>
      <c r="F235" s="999"/>
      <c r="G235" s="997"/>
      <c r="H235" s="1000"/>
      <c r="I235" s="1001"/>
      <c r="J235" s="1002"/>
      <c r="K235" s="1001"/>
      <c r="L235" s="997"/>
      <c r="M235" s="1858"/>
      <c r="N235" s="1002"/>
      <c r="O235" s="936"/>
      <c r="P235" s="936"/>
      <c r="Q235" s="936"/>
    </row>
    <row r="236" spans="1:17" s="937" customFormat="1" x14ac:dyDescent="0.2">
      <c r="A236" s="1011"/>
      <c r="B236" s="997"/>
      <c r="C236" s="998"/>
      <c r="D236" s="998"/>
      <c r="E236" s="999"/>
      <c r="F236" s="999"/>
      <c r="G236" s="997"/>
      <c r="H236" s="1000"/>
      <c r="I236" s="1001"/>
      <c r="J236" s="1002"/>
      <c r="K236" s="1001"/>
      <c r="L236" s="997"/>
      <c r="M236" s="1858"/>
      <c r="N236" s="1002"/>
      <c r="O236" s="936"/>
      <c r="P236" s="936"/>
      <c r="Q236" s="936"/>
    </row>
    <row r="237" spans="1:17" s="937" customFormat="1" x14ac:dyDescent="0.2">
      <c r="A237" s="1011"/>
      <c r="B237" s="997"/>
      <c r="C237" s="998"/>
      <c r="D237" s="998"/>
      <c r="E237" s="999"/>
      <c r="F237" s="999"/>
      <c r="G237" s="997"/>
      <c r="H237" s="1000"/>
      <c r="I237" s="1001"/>
      <c r="J237" s="1002"/>
      <c r="K237" s="1001"/>
      <c r="L237" s="997"/>
      <c r="M237" s="1858"/>
      <c r="N237" s="1002"/>
      <c r="O237" s="936"/>
      <c r="P237" s="936"/>
      <c r="Q237" s="936"/>
    </row>
    <row r="238" spans="1:17" s="937" customFormat="1" x14ac:dyDescent="0.2">
      <c r="A238" s="1011"/>
      <c r="B238" s="997"/>
      <c r="C238" s="998"/>
      <c r="D238" s="998"/>
      <c r="E238" s="999"/>
      <c r="F238" s="999"/>
      <c r="G238" s="997"/>
      <c r="H238" s="1000"/>
      <c r="I238" s="1001"/>
      <c r="J238" s="1002"/>
      <c r="K238" s="1001"/>
      <c r="L238" s="997"/>
      <c r="M238" s="1858"/>
      <c r="N238" s="1002"/>
      <c r="O238" s="936"/>
      <c r="P238" s="936"/>
      <c r="Q238" s="936"/>
    </row>
    <row r="239" spans="1:17" s="937" customFormat="1" x14ac:dyDescent="0.2">
      <c r="A239" s="1011"/>
      <c r="B239" s="997"/>
      <c r="C239" s="998"/>
      <c r="D239" s="998"/>
      <c r="E239" s="999"/>
      <c r="F239" s="999"/>
      <c r="G239" s="997"/>
      <c r="H239" s="1000"/>
      <c r="I239" s="1001"/>
      <c r="J239" s="1002"/>
      <c r="K239" s="1001"/>
      <c r="L239" s="997"/>
      <c r="M239" s="1858"/>
      <c r="N239" s="1002"/>
      <c r="O239" s="936"/>
      <c r="P239" s="936"/>
      <c r="Q239" s="936"/>
    </row>
    <row r="240" spans="1:17" s="937" customFormat="1" x14ac:dyDescent="0.2">
      <c r="A240" s="1011"/>
      <c r="B240" s="997"/>
      <c r="C240" s="998"/>
      <c r="D240" s="998"/>
      <c r="E240" s="999"/>
      <c r="F240" s="999"/>
      <c r="G240" s="997"/>
      <c r="H240" s="1000"/>
      <c r="I240" s="1001"/>
      <c r="J240" s="1002"/>
      <c r="K240" s="1001"/>
      <c r="L240" s="997"/>
      <c r="M240" s="1858"/>
      <c r="N240" s="1002"/>
      <c r="O240" s="936"/>
      <c r="P240" s="936"/>
      <c r="Q240" s="936"/>
    </row>
    <row r="241" spans="1:17" s="937" customFormat="1" x14ac:dyDescent="0.2">
      <c r="A241" s="1011"/>
      <c r="B241" s="997"/>
      <c r="C241" s="998"/>
      <c r="D241" s="998"/>
      <c r="E241" s="999"/>
      <c r="F241" s="999"/>
      <c r="G241" s="997"/>
      <c r="H241" s="1000"/>
      <c r="I241" s="1001"/>
      <c r="J241" s="1002"/>
      <c r="K241" s="1001"/>
      <c r="L241" s="997"/>
      <c r="M241" s="1858"/>
      <c r="N241" s="1002"/>
      <c r="O241" s="936"/>
      <c r="P241" s="936"/>
      <c r="Q241" s="936"/>
    </row>
    <row r="242" spans="1:17" s="937" customFormat="1" x14ac:dyDescent="0.2">
      <c r="A242" s="1011"/>
      <c r="B242" s="997"/>
      <c r="C242" s="998"/>
      <c r="D242" s="998"/>
      <c r="E242" s="999"/>
      <c r="F242" s="999"/>
      <c r="G242" s="997"/>
      <c r="H242" s="1000"/>
      <c r="I242" s="1001"/>
      <c r="J242" s="1002"/>
      <c r="K242" s="1001"/>
      <c r="L242" s="997"/>
      <c r="M242" s="1858"/>
      <c r="N242" s="1002"/>
      <c r="O242" s="936"/>
      <c r="P242" s="936"/>
      <c r="Q242" s="936"/>
    </row>
    <row r="243" spans="1:17" s="937" customFormat="1" x14ac:dyDescent="0.2">
      <c r="A243" s="1011"/>
      <c r="B243" s="997"/>
      <c r="C243" s="998"/>
      <c r="D243" s="998"/>
      <c r="E243" s="999"/>
      <c r="F243" s="999"/>
      <c r="G243" s="997"/>
      <c r="H243" s="1000"/>
      <c r="I243" s="1001"/>
      <c r="J243" s="1002"/>
      <c r="K243" s="1001"/>
      <c r="L243" s="997"/>
      <c r="M243" s="1858"/>
      <c r="N243" s="1002"/>
      <c r="O243" s="936"/>
      <c r="P243" s="936"/>
      <c r="Q243" s="936"/>
    </row>
    <row r="244" spans="1:17" s="937" customFormat="1" x14ac:dyDescent="0.2">
      <c r="A244" s="1011"/>
      <c r="B244" s="997"/>
      <c r="C244" s="998"/>
      <c r="D244" s="998"/>
      <c r="E244" s="999"/>
      <c r="F244" s="999"/>
      <c r="G244" s="997"/>
      <c r="H244" s="1000"/>
      <c r="I244" s="1001"/>
      <c r="J244" s="1002"/>
      <c r="K244" s="1001"/>
      <c r="L244" s="997"/>
      <c r="M244" s="1858"/>
      <c r="N244" s="1002"/>
      <c r="O244" s="936"/>
      <c r="P244" s="936"/>
      <c r="Q244" s="936"/>
    </row>
    <row r="245" spans="1:17" s="937" customFormat="1" x14ac:dyDescent="0.2">
      <c r="A245" s="1011"/>
      <c r="B245" s="997"/>
      <c r="C245" s="998"/>
      <c r="D245" s="998"/>
      <c r="E245" s="999"/>
      <c r="F245" s="999"/>
      <c r="G245" s="997"/>
      <c r="H245" s="1000"/>
      <c r="I245" s="1001"/>
      <c r="J245" s="1002"/>
      <c r="K245" s="1001"/>
      <c r="L245" s="997"/>
      <c r="M245" s="1858"/>
      <c r="N245" s="1002"/>
      <c r="O245" s="936"/>
      <c r="P245" s="936"/>
      <c r="Q245" s="936"/>
    </row>
    <row r="246" spans="1:17" s="937" customFormat="1" x14ac:dyDescent="0.2">
      <c r="A246" s="1011"/>
      <c r="B246" s="997"/>
      <c r="C246" s="998"/>
      <c r="D246" s="998"/>
      <c r="E246" s="999"/>
      <c r="F246" s="999"/>
      <c r="G246" s="997"/>
      <c r="H246" s="1000"/>
      <c r="I246" s="1001"/>
      <c r="J246" s="1002"/>
      <c r="K246" s="1001"/>
      <c r="L246" s="997"/>
      <c r="M246" s="1858"/>
      <c r="N246" s="1002"/>
      <c r="O246" s="936"/>
      <c r="P246" s="936"/>
      <c r="Q246" s="936"/>
    </row>
    <row r="247" spans="1:17" s="937" customFormat="1" x14ac:dyDescent="0.2">
      <c r="A247" s="1011"/>
      <c r="B247" s="997"/>
      <c r="C247" s="998"/>
      <c r="D247" s="998"/>
      <c r="E247" s="999"/>
      <c r="F247" s="999"/>
      <c r="G247" s="997"/>
      <c r="H247" s="1000"/>
      <c r="I247" s="1001"/>
      <c r="J247" s="1002"/>
      <c r="K247" s="1001"/>
      <c r="L247" s="997"/>
      <c r="M247" s="1858"/>
      <c r="N247" s="1002"/>
      <c r="O247" s="936"/>
      <c r="P247" s="936"/>
      <c r="Q247" s="936"/>
    </row>
    <row r="248" spans="1:17" s="937" customFormat="1" x14ac:dyDescent="0.2">
      <c r="A248" s="1011"/>
      <c r="B248" s="997"/>
      <c r="C248" s="998"/>
      <c r="D248" s="998"/>
      <c r="E248" s="999"/>
      <c r="F248" s="999"/>
      <c r="G248" s="997"/>
      <c r="H248" s="1000"/>
      <c r="I248" s="1001"/>
      <c r="J248" s="1002"/>
      <c r="K248" s="1001"/>
      <c r="L248" s="997"/>
      <c r="M248" s="1858"/>
      <c r="N248" s="1002"/>
      <c r="O248" s="936"/>
      <c r="P248" s="936"/>
      <c r="Q248" s="936"/>
    </row>
    <row r="249" spans="1:17" s="937" customFormat="1" x14ac:dyDescent="0.2">
      <c r="A249" s="1011"/>
      <c r="B249" s="997"/>
      <c r="C249" s="998"/>
      <c r="D249" s="998"/>
      <c r="E249" s="999"/>
      <c r="F249" s="999"/>
      <c r="G249" s="997"/>
      <c r="H249" s="1000"/>
      <c r="I249" s="1001"/>
      <c r="J249" s="1002"/>
      <c r="K249" s="1001"/>
      <c r="L249" s="997"/>
      <c r="M249" s="1858"/>
      <c r="N249" s="1002"/>
      <c r="O249" s="936"/>
      <c r="P249" s="936"/>
      <c r="Q249" s="936"/>
    </row>
    <row r="250" spans="1:17" s="937" customFormat="1" x14ac:dyDescent="0.2">
      <c r="A250" s="1011"/>
      <c r="B250" s="997"/>
      <c r="C250" s="998"/>
      <c r="D250" s="998"/>
      <c r="E250" s="999"/>
      <c r="F250" s="999"/>
      <c r="G250" s="997"/>
      <c r="H250" s="1000"/>
      <c r="I250" s="1001"/>
      <c r="J250" s="1002"/>
      <c r="K250" s="1001"/>
      <c r="L250" s="997"/>
      <c r="M250" s="1858"/>
      <c r="N250" s="1002"/>
      <c r="O250" s="936"/>
      <c r="P250" s="936"/>
      <c r="Q250" s="936"/>
    </row>
    <row r="251" spans="1:17" s="937" customFormat="1" x14ac:dyDescent="0.2">
      <c r="A251" s="1011"/>
      <c r="B251" s="997"/>
      <c r="C251" s="998"/>
      <c r="D251" s="998"/>
      <c r="E251" s="999"/>
      <c r="F251" s="999"/>
      <c r="G251" s="997"/>
      <c r="H251" s="1000"/>
      <c r="I251" s="1001"/>
      <c r="J251" s="1002"/>
      <c r="K251" s="1001"/>
      <c r="L251" s="997"/>
      <c r="M251" s="1858"/>
      <c r="N251" s="1002"/>
      <c r="O251" s="936"/>
      <c r="P251" s="936"/>
      <c r="Q251" s="936"/>
    </row>
    <row r="252" spans="1:17" s="937" customFormat="1" x14ac:dyDescent="0.2">
      <c r="A252" s="1011"/>
      <c r="B252" s="997"/>
      <c r="C252" s="998"/>
      <c r="D252" s="998"/>
      <c r="E252" s="999"/>
      <c r="F252" s="999"/>
      <c r="G252" s="997"/>
      <c r="H252" s="1000"/>
      <c r="I252" s="1001"/>
      <c r="J252" s="1002"/>
      <c r="K252" s="1001"/>
      <c r="L252" s="997"/>
      <c r="M252" s="1858"/>
      <c r="N252" s="1002"/>
      <c r="O252" s="936"/>
      <c r="P252" s="936"/>
      <c r="Q252" s="936"/>
    </row>
    <row r="253" spans="1:17" s="937" customFormat="1" x14ac:dyDescent="0.2">
      <c r="A253" s="1011"/>
      <c r="B253" s="997"/>
      <c r="C253" s="998"/>
      <c r="D253" s="998"/>
      <c r="E253" s="999"/>
      <c r="F253" s="999"/>
      <c r="G253" s="997"/>
      <c r="H253" s="1000"/>
      <c r="I253" s="1001"/>
      <c r="J253" s="1002"/>
      <c r="K253" s="1001"/>
      <c r="L253" s="997"/>
      <c r="M253" s="1858"/>
      <c r="N253" s="1002"/>
      <c r="O253" s="936"/>
      <c r="P253" s="936"/>
      <c r="Q253" s="936"/>
    </row>
    <row r="254" spans="1:17" s="937" customFormat="1" ht="63" customHeight="1" x14ac:dyDescent="0.2">
      <c r="A254" s="1011"/>
      <c r="B254" s="997"/>
      <c r="C254" s="998"/>
      <c r="D254" s="998"/>
      <c r="E254" s="999"/>
      <c r="F254" s="999"/>
      <c r="G254" s="997"/>
      <c r="H254" s="1000"/>
      <c r="I254" s="1001"/>
      <c r="J254" s="1002"/>
      <c r="K254" s="1001"/>
      <c r="L254" s="997"/>
      <c r="M254" s="1858"/>
      <c r="N254" s="1002"/>
      <c r="O254" s="936"/>
      <c r="P254" s="936"/>
      <c r="Q254" s="936"/>
    </row>
    <row r="255" spans="1:17" s="937" customFormat="1" x14ac:dyDescent="0.2">
      <c r="A255" s="1011"/>
      <c r="B255" s="997"/>
      <c r="C255" s="998"/>
      <c r="D255" s="998"/>
      <c r="E255" s="999"/>
      <c r="F255" s="999"/>
      <c r="G255" s="997"/>
      <c r="H255" s="1000"/>
      <c r="I255" s="1001"/>
      <c r="J255" s="1002"/>
      <c r="K255" s="1001"/>
      <c r="L255" s="997"/>
      <c r="M255" s="1858"/>
      <c r="N255" s="1002"/>
      <c r="O255" s="936"/>
      <c r="P255" s="936"/>
      <c r="Q255" s="936"/>
    </row>
    <row r="256" spans="1:17" s="937" customFormat="1" x14ac:dyDescent="0.2">
      <c r="A256" s="1011"/>
      <c r="B256" s="997"/>
      <c r="C256" s="998"/>
      <c r="D256" s="998"/>
      <c r="E256" s="999"/>
      <c r="F256" s="999"/>
      <c r="G256" s="997"/>
      <c r="H256" s="1000"/>
      <c r="I256" s="1001"/>
      <c r="J256" s="1002"/>
      <c r="K256" s="1001"/>
      <c r="L256" s="997"/>
      <c r="M256" s="1858"/>
      <c r="N256" s="1002"/>
      <c r="O256" s="936"/>
      <c r="P256" s="936"/>
      <c r="Q256" s="936"/>
    </row>
    <row r="257" spans="1:17" s="937" customFormat="1" x14ac:dyDescent="0.2">
      <c r="A257" s="1011"/>
      <c r="B257" s="997"/>
      <c r="C257" s="998"/>
      <c r="D257" s="998"/>
      <c r="E257" s="999"/>
      <c r="F257" s="999"/>
      <c r="G257" s="997"/>
      <c r="H257" s="1000"/>
      <c r="I257" s="1001"/>
      <c r="J257" s="1002"/>
      <c r="K257" s="1001"/>
      <c r="L257" s="997"/>
      <c r="M257" s="1858"/>
      <c r="N257" s="1002"/>
      <c r="O257" s="936"/>
      <c r="P257" s="936"/>
      <c r="Q257" s="936"/>
    </row>
    <row r="258" spans="1:17" s="937" customFormat="1" x14ac:dyDescent="0.2">
      <c r="A258" s="1011"/>
      <c r="B258" s="997"/>
      <c r="C258" s="998"/>
      <c r="D258" s="998"/>
      <c r="E258" s="999"/>
      <c r="F258" s="999"/>
      <c r="G258" s="997"/>
      <c r="H258" s="1000"/>
      <c r="I258" s="1001"/>
      <c r="J258" s="1002"/>
      <c r="K258" s="1001"/>
      <c r="L258" s="997"/>
      <c r="M258" s="1858"/>
      <c r="N258" s="1002"/>
      <c r="O258" s="936"/>
      <c r="P258" s="936"/>
      <c r="Q258" s="936"/>
    </row>
    <row r="259" spans="1:17" s="937" customFormat="1" x14ac:dyDescent="0.2">
      <c r="A259" s="1011"/>
      <c r="B259" s="997"/>
      <c r="C259" s="998"/>
      <c r="D259" s="998"/>
      <c r="E259" s="999"/>
      <c r="F259" s="999"/>
      <c r="G259" s="997"/>
      <c r="H259" s="1000"/>
      <c r="I259" s="1001"/>
      <c r="J259" s="1002"/>
      <c r="K259" s="1001"/>
      <c r="L259" s="997"/>
      <c r="M259" s="1858"/>
      <c r="N259" s="1002"/>
      <c r="O259" s="936"/>
      <c r="P259" s="936"/>
      <c r="Q259" s="936"/>
    </row>
    <row r="260" spans="1:17" s="937" customFormat="1" x14ac:dyDescent="0.2">
      <c r="A260" s="1011"/>
      <c r="B260" s="997"/>
      <c r="C260" s="998"/>
      <c r="D260" s="998"/>
      <c r="E260" s="999"/>
      <c r="F260" s="999"/>
      <c r="G260" s="997"/>
      <c r="H260" s="1000"/>
      <c r="I260" s="1001"/>
      <c r="J260" s="1002"/>
      <c r="K260" s="1001"/>
      <c r="L260" s="997"/>
      <c r="M260" s="1858"/>
      <c r="N260" s="1002"/>
      <c r="O260" s="936"/>
      <c r="P260" s="936"/>
      <c r="Q260" s="936"/>
    </row>
    <row r="261" spans="1:17" s="937" customFormat="1" x14ac:dyDescent="0.2">
      <c r="A261" s="1011"/>
      <c r="B261" s="997"/>
      <c r="C261" s="998"/>
      <c r="D261" s="998"/>
      <c r="E261" s="999"/>
      <c r="F261" s="999"/>
      <c r="G261" s="997"/>
      <c r="H261" s="1000"/>
      <c r="I261" s="1001"/>
      <c r="J261" s="1002"/>
      <c r="K261" s="1001"/>
      <c r="L261" s="997"/>
      <c r="M261" s="1858"/>
      <c r="N261" s="1002"/>
      <c r="O261" s="936"/>
      <c r="P261" s="936"/>
      <c r="Q261" s="936"/>
    </row>
    <row r="262" spans="1:17" s="937" customFormat="1" x14ac:dyDescent="0.2">
      <c r="A262" s="1011"/>
      <c r="B262" s="997"/>
      <c r="C262" s="998"/>
      <c r="D262" s="998"/>
      <c r="E262" s="999"/>
      <c r="F262" s="999"/>
      <c r="G262" s="997"/>
      <c r="H262" s="1000"/>
      <c r="I262" s="1001"/>
      <c r="J262" s="1002"/>
      <c r="K262" s="1001"/>
      <c r="L262" s="997"/>
      <c r="M262" s="1858"/>
      <c r="N262" s="1002"/>
      <c r="O262" s="936"/>
      <c r="P262" s="936"/>
      <c r="Q262" s="936"/>
    </row>
    <row r="263" spans="1:17" s="937" customFormat="1" x14ac:dyDescent="0.2">
      <c r="A263" s="1011"/>
      <c r="B263" s="997"/>
      <c r="C263" s="998"/>
      <c r="D263" s="998"/>
      <c r="E263" s="999"/>
      <c r="F263" s="999"/>
      <c r="G263" s="997"/>
      <c r="H263" s="1000"/>
      <c r="I263" s="1001"/>
      <c r="J263" s="1002"/>
      <c r="K263" s="1001"/>
      <c r="L263" s="997"/>
      <c r="M263" s="1858"/>
      <c r="N263" s="1002"/>
      <c r="O263" s="936"/>
      <c r="P263" s="936"/>
      <c r="Q263" s="936"/>
    </row>
    <row r="264" spans="1:17" s="937" customFormat="1" x14ac:dyDescent="0.2">
      <c r="A264" s="1011"/>
      <c r="B264" s="997"/>
      <c r="C264" s="998"/>
      <c r="D264" s="998"/>
      <c r="E264" s="999"/>
      <c r="F264" s="999"/>
      <c r="G264" s="997"/>
      <c r="H264" s="1000"/>
      <c r="I264" s="1001"/>
      <c r="J264" s="1002"/>
      <c r="K264" s="1001"/>
      <c r="L264" s="997"/>
      <c r="M264" s="1858"/>
      <c r="N264" s="1002"/>
      <c r="O264" s="936"/>
      <c r="P264" s="936"/>
      <c r="Q264" s="936"/>
    </row>
    <row r="265" spans="1:17" s="937" customFormat="1" x14ac:dyDescent="0.2">
      <c r="A265" s="1011"/>
      <c r="B265" s="997"/>
      <c r="C265" s="998"/>
      <c r="D265" s="998"/>
      <c r="E265" s="999"/>
      <c r="F265" s="999"/>
      <c r="G265" s="997"/>
      <c r="H265" s="1000"/>
      <c r="I265" s="1001"/>
      <c r="J265" s="1002"/>
      <c r="K265" s="1001"/>
      <c r="L265" s="997"/>
      <c r="M265" s="1858"/>
      <c r="N265" s="1002"/>
      <c r="O265" s="936"/>
      <c r="P265" s="936"/>
      <c r="Q265" s="936"/>
    </row>
    <row r="266" spans="1:17" s="937" customFormat="1" x14ac:dyDescent="0.2">
      <c r="A266" s="1011"/>
      <c r="B266" s="997"/>
      <c r="C266" s="998"/>
      <c r="D266" s="998"/>
      <c r="E266" s="999"/>
      <c r="F266" s="999"/>
      <c r="G266" s="997"/>
      <c r="H266" s="1000"/>
      <c r="I266" s="1001"/>
      <c r="J266" s="1002"/>
      <c r="K266" s="1001"/>
      <c r="L266" s="997"/>
      <c r="M266" s="1858"/>
      <c r="N266" s="1002"/>
      <c r="O266" s="936"/>
      <c r="P266" s="936"/>
      <c r="Q266" s="936"/>
    </row>
    <row r="267" spans="1:17" s="937" customFormat="1" x14ac:dyDescent="0.2">
      <c r="A267" s="1011"/>
      <c r="B267" s="997"/>
      <c r="C267" s="998"/>
      <c r="D267" s="998"/>
      <c r="E267" s="999"/>
      <c r="F267" s="999"/>
      <c r="G267" s="997"/>
      <c r="H267" s="1000"/>
      <c r="I267" s="1001"/>
      <c r="J267" s="1002"/>
      <c r="K267" s="1001"/>
      <c r="L267" s="997"/>
      <c r="M267" s="1858"/>
      <c r="N267" s="1002"/>
      <c r="O267" s="936"/>
      <c r="P267" s="936"/>
      <c r="Q267" s="936"/>
    </row>
    <row r="268" spans="1:17" s="937" customFormat="1" x14ac:dyDescent="0.2">
      <c r="A268" s="1011"/>
      <c r="B268" s="997"/>
      <c r="C268" s="998"/>
      <c r="D268" s="998"/>
      <c r="E268" s="999"/>
      <c r="F268" s="999"/>
      <c r="G268" s="997"/>
      <c r="H268" s="1000"/>
      <c r="I268" s="1001"/>
      <c r="J268" s="1002"/>
      <c r="K268" s="1001"/>
      <c r="L268" s="997"/>
      <c r="M268" s="1858"/>
      <c r="N268" s="1002"/>
      <c r="O268" s="936"/>
      <c r="P268" s="936"/>
      <c r="Q268" s="936"/>
    </row>
    <row r="269" spans="1:17" s="937" customFormat="1" x14ac:dyDescent="0.2">
      <c r="A269" s="1011"/>
      <c r="B269" s="997"/>
      <c r="C269" s="998"/>
      <c r="D269" s="998"/>
      <c r="E269" s="999"/>
      <c r="F269" s="999"/>
      <c r="G269" s="997"/>
      <c r="H269" s="1000"/>
      <c r="I269" s="1001"/>
      <c r="J269" s="1002"/>
      <c r="K269" s="1001"/>
      <c r="L269" s="997"/>
      <c r="M269" s="1858"/>
      <c r="N269" s="1002"/>
      <c r="O269" s="936"/>
      <c r="P269" s="936"/>
      <c r="Q269" s="936"/>
    </row>
    <row r="270" spans="1:17" s="937" customFormat="1" x14ac:dyDescent="0.2">
      <c r="A270" s="1011"/>
      <c r="B270" s="997"/>
      <c r="C270" s="998"/>
      <c r="D270" s="998"/>
      <c r="E270" s="999"/>
      <c r="F270" s="999"/>
      <c r="G270" s="997"/>
      <c r="H270" s="1000"/>
      <c r="I270" s="1001"/>
      <c r="J270" s="1002"/>
      <c r="K270" s="1001"/>
      <c r="L270" s="997"/>
      <c r="M270" s="1858"/>
      <c r="N270" s="1002"/>
      <c r="O270" s="936"/>
      <c r="P270" s="936"/>
      <c r="Q270" s="936"/>
    </row>
    <row r="271" spans="1:17" s="937" customFormat="1" x14ac:dyDescent="0.2">
      <c r="A271" s="1011"/>
      <c r="B271" s="997"/>
      <c r="C271" s="998"/>
      <c r="D271" s="998"/>
      <c r="E271" s="999"/>
      <c r="F271" s="999"/>
      <c r="G271" s="997"/>
      <c r="H271" s="1000"/>
      <c r="I271" s="1001"/>
      <c r="J271" s="1002"/>
      <c r="K271" s="1001"/>
      <c r="L271" s="997"/>
      <c r="M271" s="1858"/>
      <c r="N271" s="1002"/>
      <c r="O271" s="936"/>
      <c r="P271" s="936"/>
      <c r="Q271" s="936"/>
    </row>
    <row r="272" spans="1:17" s="937" customFormat="1" x14ac:dyDescent="0.2">
      <c r="A272" s="1011"/>
      <c r="B272" s="997"/>
      <c r="C272" s="998"/>
      <c r="D272" s="998"/>
      <c r="E272" s="999"/>
      <c r="F272" s="999"/>
      <c r="G272" s="997"/>
      <c r="H272" s="1000"/>
      <c r="I272" s="1001"/>
      <c r="J272" s="1002"/>
      <c r="K272" s="1001"/>
      <c r="L272" s="997"/>
      <c r="M272" s="1858"/>
      <c r="N272" s="1002"/>
      <c r="O272" s="936"/>
      <c r="P272" s="936"/>
      <c r="Q272" s="936"/>
    </row>
    <row r="273" spans="1:17" s="937" customFormat="1" x14ac:dyDescent="0.2">
      <c r="A273" s="1011"/>
      <c r="B273" s="997"/>
      <c r="C273" s="998"/>
      <c r="D273" s="998"/>
      <c r="E273" s="999"/>
      <c r="F273" s="999"/>
      <c r="G273" s="997"/>
      <c r="H273" s="1000"/>
      <c r="I273" s="1001"/>
      <c r="J273" s="1002"/>
      <c r="K273" s="1001"/>
      <c r="L273" s="997"/>
      <c r="M273" s="1858"/>
      <c r="N273" s="1002"/>
      <c r="O273" s="936"/>
      <c r="P273" s="936"/>
      <c r="Q273" s="936"/>
    </row>
    <row r="274" spans="1:17" s="937" customFormat="1" x14ac:dyDescent="0.2">
      <c r="A274" s="1011"/>
      <c r="B274" s="997"/>
      <c r="C274" s="998"/>
      <c r="D274" s="998"/>
      <c r="E274" s="999"/>
      <c r="F274" s="999"/>
      <c r="G274" s="997"/>
      <c r="H274" s="1000"/>
      <c r="I274" s="1001"/>
      <c r="J274" s="1002"/>
      <c r="K274" s="1001"/>
      <c r="L274" s="997"/>
      <c r="M274" s="1858"/>
      <c r="N274" s="1002"/>
      <c r="O274" s="936"/>
      <c r="P274" s="936"/>
      <c r="Q274" s="936"/>
    </row>
    <row r="275" spans="1:17" s="937" customFormat="1" x14ac:dyDescent="0.2">
      <c r="A275" s="1011"/>
      <c r="B275" s="997"/>
      <c r="C275" s="998"/>
      <c r="D275" s="998"/>
      <c r="E275" s="999"/>
      <c r="F275" s="999"/>
      <c r="G275" s="997"/>
      <c r="H275" s="1000"/>
      <c r="I275" s="1001"/>
      <c r="J275" s="1002"/>
      <c r="K275" s="1001"/>
      <c r="L275" s="997"/>
      <c r="M275" s="1858"/>
      <c r="N275" s="1002"/>
      <c r="O275" s="936"/>
      <c r="P275" s="936"/>
      <c r="Q275" s="936"/>
    </row>
    <row r="276" spans="1:17" s="937" customFormat="1" x14ac:dyDescent="0.2">
      <c r="A276" s="1011"/>
      <c r="B276" s="997"/>
      <c r="C276" s="998"/>
      <c r="D276" s="998"/>
      <c r="E276" s="999"/>
      <c r="F276" s="999"/>
      <c r="G276" s="997"/>
      <c r="H276" s="1000"/>
      <c r="I276" s="1001"/>
      <c r="J276" s="1002"/>
      <c r="K276" s="1001"/>
      <c r="L276" s="997"/>
      <c r="M276" s="1858"/>
      <c r="N276" s="1002"/>
      <c r="O276" s="936"/>
      <c r="P276" s="936"/>
      <c r="Q276" s="936"/>
    </row>
    <row r="277" spans="1:17" s="937" customFormat="1" x14ac:dyDescent="0.2">
      <c r="A277" s="1011"/>
      <c r="B277" s="997"/>
      <c r="C277" s="998"/>
      <c r="D277" s="998"/>
      <c r="E277" s="999"/>
      <c r="F277" s="999"/>
      <c r="G277" s="997"/>
      <c r="H277" s="1000"/>
      <c r="I277" s="1001"/>
      <c r="J277" s="1002"/>
      <c r="K277" s="1001"/>
      <c r="L277" s="997"/>
      <c r="M277" s="1858"/>
      <c r="N277" s="1002"/>
      <c r="O277" s="936"/>
      <c r="P277" s="936"/>
      <c r="Q277" s="936"/>
    </row>
    <row r="278" spans="1:17" s="937" customFormat="1" x14ac:dyDescent="0.2">
      <c r="A278" s="1011"/>
      <c r="B278" s="997"/>
      <c r="C278" s="998"/>
      <c r="D278" s="998"/>
      <c r="E278" s="999"/>
      <c r="F278" s="999"/>
      <c r="G278" s="997"/>
      <c r="H278" s="1000"/>
      <c r="I278" s="1001"/>
      <c r="J278" s="1002"/>
      <c r="K278" s="1001"/>
      <c r="L278" s="997"/>
      <c r="M278" s="1858"/>
      <c r="N278" s="1002"/>
      <c r="O278" s="936"/>
      <c r="P278" s="936"/>
      <c r="Q278" s="936"/>
    </row>
    <row r="279" spans="1:17" s="937" customFormat="1" x14ac:dyDescent="0.2">
      <c r="A279" s="1011"/>
      <c r="B279" s="997"/>
      <c r="C279" s="998"/>
      <c r="D279" s="998"/>
      <c r="E279" s="999"/>
      <c r="F279" s="999"/>
      <c r="G279" s="997"/>
      <c r="H279" s="1000"/>
      <c r="I279" s="1001"/>
      <c r="J279" s="1002"/>
      <c r="K279" s="1001"/>
      <c r="L279" s="997"/>
      <c r="M279" s="1858"/>
      <c r="N279" s="1002"/>
      <c r="O279" s="936"/>
      <c r="P279" s="936"/>
      <c r="Q279" s="936"/>
    </row>
    <row r="280" spans="1:17" s="937" customFormat="1" x14ac:dyDescent="0.2">
      <c r="A280" s="1011"/>
      <c r="B280" s="997"/>
      <c r="C280" s="998"/>
      <c r="D280" s="998"/>
      <c r="E280" s="999"/>
      <c r="F280" s="999"/>
      <c r="G280" s="997"/>
      <c r="H280" s="1000"/>
      <c r="I280" s="1001"/>
      <c r="J280" s="1002"/>
      <c r="K280" s="1001"/>
      <c r="L280" s="997"/>
      <c r="M280" s="1858"/>
      <c r="N280" s="1002"/>
      <c r="O280" s="936"/>
      <c r="P280" s="936"/>
      <c r="Q280" s="936"/>
    </row>
    <row r="281" spans="1:17" s="937" customFormat="1" x14ac:dyDescent="0.2">
      <c r="A281" s="1011"/>
      <c r="B281" s="997"/>
      <c r="C281" s="998"/>
      <c r="D281" s="998"/>
      <c r="E281" s="999"/>
      <c r="F281" s="999"/>
      <c r="G281" s="997"/>
      <c r="H281" s="1000"/>
      <c r="I281" s="1001"/>
      <c r="J281" s="1002"/>
      <c r="K281" s="1001"/>
      <c r="L281" s="997"/>
      <c r="M281" s="1858"/>
      <c r="N281" s="1002"/>
      <c r="O281" s="936"/>
      <c r="P281" s="936"/>
      <c r="Q281" s="936"/>
    </row>
    <row r="282" spans="1:17" s="937" customFormat="1" x14ac:dyDescent="0.2">
      <c r="A282" s="1011"/>
      <c r="B282" s="997"/>
      <c r="C282" s="998"/>
      <c r="D282" s="998"/>
      <c r="E282" s="999"/>
      <c r="F282" s="999"/>
      <c r="G282" s="997"/>
      <c r="H282" s="1000"/>
      <c r="I282" s="1001"/>
      <c r="J282" s="1002"/>
      <c r="K282" s="1001"/>
      <c r="L282" s="997"/>
      <c r="M282" s="1858"/>
      <c r="N282" s="1002"/>
      <c r="O282" s="936"/>
      <c r="P282" s="936"/>
      <c r="Q282" s="936"/>
    </row>
    <row r="283" spans="1:17" s="937" customFormat="1" x14ac:dyDescent="0.2">
      <c r="A283" s="1011"/>
      <c r="B283" s="997"/>
      <c r="C283" s="998"/>
      <c r="D283" s="998"/>
      <c r="E283" s="999"/>
      <c r="F283" s="999"/>
      <c r="G283" s="997"/>
      <c r="H283" s="1000"/>
      <c r="I283" s="1001"/>
      <c r="J283" s="1002"/>
      <c r="K283" s="1001"/>
      <c r="L283" s="997"/>
      <c r="M283" s="1858"/>
      <c r="N283" s="1002"/>
      <c r="O283" s="936"/>
      <c r="P283" s="936"/>
      <c r="Q283" s="936"/>
    </row>
    <row r="284" spans="1:17" s="937" customFormat="1" x14ac:dyDescent="0.2">
      <c r="A284" s="1011"/>
      <c r="B284" s="997"/>
      <c r="C284" s="998"/>
      <c r="D284" s="998"/>
      <c r="E284" s="999"/>
      <c r="F284" s="999"/>
      <c r="G284" s="997"/>
      <c r="H284" s="1000"/>
      <c r="I284" s="1001"/>
      <c r="J284" s="1002"/>
      <c r="K284" s="1001"/>
      <c r="L284" s="997"/>
      <c r="M284" s="1858"/>
      <c r="N284" s="1002"/>
      <c r="O284" s="936"/>
      <c r="P284" s="936"/>
      <c r="Q284" s="936"/>
    </row>
    <row r="285" spans="1:17" s="937" customFormat="1" x14ac:dyDescent="0.2">
      <c r="A285" s="1011"/>
      <c r="B285" s="997"/>
      <c r="C285" s="998"/>
      <c r="D285" s="998"/>
      <c r="E285" s="999"/>
      <c r="F285" s="999"/>
      <c r="G285" s="997"/>
      <c r="H285" s="1000"/>
      <c r="I285" s="1001"/>
      <c r="J285" s="1002"/>
      <c r="K285" s="1001"/>
      <c r="L285" s="997"/>
      <c r="M285" s="1858"/>
      <c r="N285" s="1002"/>
      <c r="O285" s="936"/>
      <c r="P285" s="936"/>
      <c r="Q285" s="936"/>
    </row>
    <row r="286" spans="1:17" s="937" customFormat="1" x14ac:dyDescent="0.2">
      <c r="A286" s="1011"/>
      <c r="B286" s="997"/>
      <c r="C286" s="998"/>
      <c r="D286" s="998"/>
      <c r="E286" s="999"/>
      <c r="F286" s="999"/>
      <c r="G286" s="997"/>
      <c r="H286" s="1000"/>
      <c r="I286" s="1001"/>
      <c r="J286" s="1002"/>
      <c r="K286" s="1001"/>
      <c r="L286" s="997"/>
      <c r="M286" s="1858"/>
      <c r="N286" s="1002"/>
      <c r="O286" s="936"/>
      <c r="P286" s="936"/>
      <c r="Q286" s="936"/>
    </row>
    <row r="287" spans="1:17" s="937" customFormat="1" x14ac:dyDescent="0.2">
      <c r="A287" s="1011"/>
      <c r="B287" s="997"/>
      <c r="C287" s="998"/>
      <c r="D287" s="998"/>
      <c r="E287" s="999"/>
      <c r="F287" s="999"/>
      <c r="G287" s="997"/>
      <c r="H287" s="1000"/>
      <c r="I287" s="1001"/>
      <c r="J287" s="1002"/>
      <c r="K287" s="1001"/>
      <c r="L287" s="997"/>
      <c r="M287" s="1858"/>
      <c r="N287" s="1002"/>
      <c r="O287" s="936"/>
      <c r="P287" s="936"/>
      <c r="Q287" s="936"/>
    </row>
    <row r="288" spans="1:17" s="937" customFormat="1" x14ac:dyDescent="0.2">
      <c r="A288" s="1011"/>
      <c r="B288" s="997"/>
      <c r="C288" s="998"/>
      <c r="D288" s="998"/>
      <c r="E288" s="999"/>
      <c r="F288" s="999"/>
      <c r="G288" s="997"/>
      <c r="H288" s="1000"/>
      <c r="I288" s="1001"/>
      <c r="J288" s="1002"/>
      <c r="K288" s="1001"/>
      <c r="L288" s="997"/>
      <c r="M288" s="1858"/>
      <c r="N288" s="1002"/>
      <c r="O288" s="936"/>
      <c r="P288" s="936"/>
      <c r="Q288" s="936"/>
    </row>
    <row r="289" spans="1:17" s="937" customFormat="1" x14ac:dyDescent="0.2">
      <c r="A289" s="1011"/>
      <c r="B289" s="997"/>
      <c r="C289" s="998"/>
      <c r="D289" s="998"/>
      <c r="E289" s="999"/>
      <c r="F289" s="999"/>
      <c r="G289" s="997"/>
      <c r="H289" s="1000"/>
      <c r="I289" s="1001"/>
      <c r="J289" s="1002"/>
      <c r="K289" s="1001"/>
      <c r="L289" s="997"/>
      <c r="M289" s="1858"/>
      <c r="N289" s="1002"/>
      <c r="O289" s="936"/>
      <c r="P289" s="936"/>
      <c r="Q289" s="936"/>
    </row>
    <row r="290" spans="1:17" s="937" customFormat="1" x14ac:dyDescent="0.2">
      <c r="A290" s="1011"/>
      <c r="B290" s="997"/>
      <c r="C290" s="998"/>
      <c r="D290" s="998"/>
      <c r="E290" s="999"/>
      <c r="F290" s="999"/>
      <c r="G290" s="997"/>
      <c r="H290" s="1000"/>
      <c r="I290" s="1001"/>
      <c r="J290" s="1002"/>
      <c r="K290" s="1001"/>
      <c r="L290" s="997"/>
      <c r="M290" s="1858"/>
      <c r="N290" s="1002"/>
      <c r="O290" s="936"/>
      <c r="P290" s="936"/>
      <c r="Q290" s="936"/>
    </row>
    <row r="291" spans="1:17" s="937" customFormat="1" x14ac:dyDescent="0.2">
      <c r="A291" s="1011"/>
      <c r="B291" s="997"/>
      <c r="C291" s="998"/>
      <c r="D291" s="998"/>
      <c r="E291" s="999"/>
      <c r="F291" s="999"/>
      <c r="G291" s="997"/>
      <c r="H291" s="1000"/>
      <c r="I291" s="1001"/>
      <c r="J291" s="1002"/>
      <c r="K291" s="1001"/>
      <c r="L291" s="997"/>
      <c r="M291" s="1858"/>
      <c r="N291" s="1002"/>
      <c r="O291" s="936"/>
      <c r="P291" s="936"/>
      <c r="Q291" s="936"/>
    </row>
    <row r="292" spans="1:17" s="937" customFormat="1" x14ac:dyDescent="0.2">
      <c r="A292" s="1011"/>
      <c r="B292" s="997"/>
      <c r="C292" s="998"/>
      <c r="D292" s="998"/>
      <c r="E292" s="999"/>
      <c r="F292" s="999"/>
      <c r="G292" s="997"/>
      <c r="H292" s="1000"/>
      <c r="I292" s="1001"/>
      <c r="J292" s="1002"/>
      <c r="K292" s="1001"/>
      <c r="L292" s="997"/>
      <c r="M292" s="1858"/>
      <c r="N292" s="1002"/>
      <c r="O292" s="936"/>
      <c r="P292" s="936"/>
      <c r="Q292" s="936"/>
    </row>
    <row r="293" spans="1:17" s="937" customFormat="1" x14ac:dyDescent="0.2">
      <c r="A293" s="1011"/>
      <c r="B293" s="997"/>
      <c r="C293" s="998"/>
      <c r="D293" s="998"/>
      <c r="E293" s="999"/>
      <c r="F293" s="999"/>
      <c r="G293" s="997"/>
      <c r="H293" s="1000"/>
      <c r="I293" s="1001"/>
      <c r="J293" s="1002"/>
      <c r="K293" s="1001"/>
      <c r="L293" s="997"/>
      <c r="M293" s="1858"/>
      <c r="N293" s="1002"/>
      <c r="O293" s="936"/>
      <c r="P293" s="936"/>
      <c r="Q293" s="936"/>
    </row>
    <row r="294" spans="1:17" s="937" customFormat="1" x14ac:dyDescent="0.2">
      <c r="A294" s="1011"/>
      <c r="B294" s="997"/>
      <c r="C294" s="998"/>
      <c r="D294" s="998"/>
      <c r="E294" s="999"/>
      <c r="F294" s="999"/>
      <c r="G294" s="997"/>
      <c r="H294" s="1000"/>
      <c r="I294" s="1001"/>
      <c r="J294" s="1002"/>
      <c r="K294" s="1001"/>
      <c r="L294" s="997"/>
      <c r="M294" s="1858"/>
      <c r="N294" s="1002"/>
      <c r="O294" s="936"/>
      <c r="P294" s="936"/>
      <c r="Q294" s="936"/>
    </row>
    <row r="295" spans="1:17" s="937" customFormat="1" x14ac:dyDescent="0.2">
      <c r="A295" s="1011"/>
      <c r="B295" s="997"/>
      <c r="C295" s="998"/>
      <c r="D295" s="998"/>
      <c r="E295" s="999"/>
      <c r="F295" s="999"/>
      <c r="G295" s="997"/>
      <c r="H295" s="1000"/>
      <c r="I295" s="1001"/>
      <c r="J295" s="1002"/>
      <c r="K295" s="1001"/>
      <c r="L295" s="997"/>
      <c r="M295" s="1858"/>
      <c r="N295" s="1002"/>
      <c r="O295" s="936"/>
      <c r="P295" s="936"/>
      <c r="Q295" s="936"/>
    </row>
    <row r="296" spans="1:17" s="937" customFormat="1" x14ac:dyDescent="0.2">
      <c r="A296" s="1011"/>
      <c r="B296" s="997"/>
      <c r="C296" s="998"/>
      <c r="D296" s="998"/>
      <c r="E296" s="999"/>
      <c r="F296" s="999"/>
      <c r="G296" s="997"/>
      <c r="H296" s="1000"/>
      <c r="I296" s="1001"/>
      <c r="J296" s="1002"/>
      <c r="K296" s="1001"/>
      <c r="L296" s="997"/>
      <c r="M296" s="1858"/>
      <c r="N296" s="1002"/>
      <c r="O296" s="936"/>
      <c r="P296" s="936"/>
      <c r="Q296" s="936"/>
    </row>
    <row r="297" spans="1:17" s="937" customFormat="1" x14ac:dyDescent="0.2">
      <c r="A297" s="1011"/>
      <c r="B297" s="997"/>
      <c r="C297" s="998"/>
      <c r="D297" s="998"/>
      <c r="E297" s="999"/>
      <c r="F297" s="999"/>
      <c r="G297" s="997"/>
      <c r="H297" s="1000"/>
      <c r="I297" s="1001"/>
      <c r="J297" s="1002"/>
      <c r="K297" s="1001"/>
      <c r="L297" s="997"/>
      <c r="M297" s="1858"/>
      <c r="N297" s="1002"/>
      <c r="O297" s="936"/>
      <c r="P297" s="936"/>
      <c r="Q297" s="936"/>
    </row>
    <row r="298" spans="1:17" s="937" customFormat="1" x14ac:dyDescent="0.2">
      <c r="A298" s="1011"/>
      <c r="B298" s="997"/>
      <c r="C298" s="998"/>
      <c r="D298" s="998"/>
      <c r="E298" s="999"/>
      <c r="F298" s="999"/>
      <c r="G298" s="997"/>
      <c r="H298" s="1000"/>
      <c r="I298" s="1001"/>
      <c r="J298" s="1002"/>
      <c r="K298" s="1001"/>
      <c r="L298" s="997"/>
      <c r="M298" s="1858"/>
      <c r="N298" s="1002"/>
      <c r="O298" s="936"/>
      <c r="P298" s="936"/>
      <c r="Q298" s="936"/>
    </row>
    <row r="299" spans="1:17" s="937" customFormat="1" x14ac:dyDescent="0.2">
      <c r="A299" s="1011"/>
      <c r="B299" s="997"/>
      <c r="C299" s="998"/>
      <c r="D299" s="998"/>
      <c r="E299" s="999"/>
      <c r="F299" s="999"/>
      <c r="G299" s="997"/>
      <c r="H299" s="1000"/>
      <c r="I299" s="1001"/>
      <c r="J299" s="1002"/>
      <c r="K299" s="1001"/>
      <c r="L299" s="997"/>
      <c r="M299" s="1858"/>
      <c r="N299" s="1002"/>
      <c r="O299" s="936"/>
      <c r="P299" s="936"/>
      <c r="Q299" s="936"/>
    </row>
    <row r="300" spans="1:17" s="937" customFormat="1" x14ac:dyDescent="0.2">
      <c r="A300" s="1011"/>
      <c r="B300" s="997"/>
      <c r="C300" s="998"/>
      <c r="D300" s="998"/>
      <c r="E300" s="999"/>
      <c r="F300" s="999"/>
      <c r="G300" s="997"/>
      <c r="H300" s="1000"/>
      <c r="I300" s="1001"/>
      <c r="J300" s="1002"/>
      <c r="K300" s="1001"/>
      <c r="L300" s="997"/>
      <c r="M300" s="1858"/>
      <c r="N300" s="1002"/>
      <c r="O300" s="936"/>
      <c r="P300" s="936"/>
      <c r="Q300" s="936"/>
    </row>
    <row r="301" spans="1:17" s="937" customFormat="1" x14ac:dyDescent="0.2">
      <c r="A301" s="1011"/>
      <c r="B301" s="997"/>
      <c r="C301" s="998"/>
      <c r="D301" s="998"/>
      <c r="E301" s="999"/>
      <c r="F301" s="999"/>
      <c r="G301" s="997"/>
      <c r="H301" s="1000"/>
      <c r="I301" s="1001"/>
      <c r="J301" s="1002"/>
      <c r="K301" s="1001"/>
      <c r="L301" s="997"/>
      <c r="M301" s="1858"/>
      <c r="N301" s="1002"/>
      <c r="O301" s="936"/>
      <c r="P301" s="936"/>
      <c r="Q301" s="936"/>
    </row>
    <row r="302" spans="1:17" s="937" customFormat="1" x14ac:dyDescent="0.2">
      <c r="A302" s="1011"/>
      <c r="B302" s="997"/>
      <c r="C302" s="998"/>
      <c r="D302" s="998"/>
      <c r="E302" s="999"/>
      <c r="F302" s="999"/>
      <c r="G302" s="997"/>
      <c r="H302" s="1000"/>
      <c r="I302" s="1001"/>
      <c r="J302" s="1002"/>
      <c r="K302" s="1001"/>
      <c r="L302" s="997"/>
      <c r="M302" s="1858"/>
      <c r="N302" s="1002"/>
      <c r="O302" s="936"/>
      <c r="P302" s="936"/>
      <c r="Q302" s="936"/>
    </row>
    <row r="303" spans="1:17" s="937" customFormat="1" x14ac:dyDescent="0.2">
      <c r="A303" s="1011"/>
      <c r="B303" s="997"/>
      <c r="C303" s="998"/>
      <c r="D303" s="998"/>
      <c r="E303" s="999"/>
      <c r="F303" s="999"/>
      <c r="G303" s="997"/>
      <c r="H303" s="1000"/>
      <c r="I303" s="1001"/>
      <c r="J303" s="1002"/>
      <c r="K303" s="1001"/>
      <c r="L303" s="997"/>
      <c r="M303" s="1858"/>
      <c r="N303" s="1002"/>
      <c r="O303" s="936"/>
      <c r="P303" s="936"/>
      <c r="Q303" s="936"/>
    </row>
    <row r="304" spans="1:17" s="937" customFormat="1" x14ac:dyDescent="0.2">
      <c r="A304" s="1011"/>
      <c r="B304" s="997"/>
      <c r="C304" s="998"/>
      <c r="D304" s="998"/>
      <c r="E304" s="999"/>
      <c r="F304" s="999"/>
      <c r="G304" s="997"/>
      <c r="H304" s="1000"/>
      <c r="I304" s="1001"/>
      <c r="J304" s="1002"/>
      <c r="K304" s="1001"/>
      <c r="L304" s="997"/>
      <c r="M304" s="1858"/>
      <c r="N304" s="1002"/>
      <c r="O304" s="936"/>
      <c r="P304" s="936"/>
      <c r="Q304" s="936"/>
    </row>
    <row r="305" spans="1:17" s="937" customFormat="1" x14ac:dyDescent="0.2">
      <c r="A305" s="1011"/>
      <c r="B305" s="997"/>
      <c r="C305" s="998"/>
      <c r="D305" s="998"/>
      <c r="E305" s="999"/>
      <c r="F305" s="999"/>
      <c r="G305" s="997"/>
      <c r="H305" s="1000"/>
      <c r="I305" s="1001"/>
      <c r="J305" s="1002"/>
      <c r="K305" s="1001"/>
      <c r="L305" s="997"/>
      <c r="M305" s="1858"/>
      <c r="N305" s="1002"/>
      <c r="O305" s="936"/>
      <c r="P305" s="936"/>
      <c r="Q305" s="936"/>
    </row>
    <row r="306" spans="1:17" s="937" customFormat="1" x14ac:dyDescent="0.2">
      <c r="A306" s="1011"/>
      <c r="B306" s="997"/>
      <c r="C306" s="998"/>
      <c r="D306" s="998"/>
      <c r="E306" s="999"/>
      <c r="F306" s="999"/>
      <c r="G306" s="997"/>
      <c r="H306" s="1000"/>
      <c r="I306" s="1001"/>
      <c r="J306" s="1002"/>
      <c r="K306" s="1001"/>
      <c r="L306" s="997"/>
      <c r="M306" s="1858"/>
      <c r="N306" s="1002"/>
      <c r="O306" s="936"/>
      <c r="P306" s="936"/>
      <c r="Q306" s="936"/>
    </row>
    <row r="307" spans="1:17" s="937" customFormat="1" x14ac:dyDescent="0.2">
      <c r="A307" s="1011"/>
      <c r="B307" s="997"/>
      <c r="C307" s="998"/>
      <c r="D307" s="998"/>
      <c r="E307" s="999"/>
      <c r="F307" s="999"/>
      <c r="G307" s="997"/>
      <c r="H307" s="1000"/>
      <c r="I307" s="1001"/>
      <c r="J307" s="1002"/>
      <c r="K307" s="1001"/>
      <c r="L307" s="997"/>
      <c r="M307" s="1858"/>
      <c r="N307" s="1002"/>
      <c r="O307" s="936"/>
      <c r="P307" s="936"/>
      <c r="Q307" s="936"/>
    </row>
    <row r="308" spans="1:17" s="937" customFormat="1" x14ac:dyDescent="0.2">
      <c r="A308" s="1011"/>
      <c r="B308" s="997"/>
      <c r="C308" s="998"/>
      <c r="D308" s="998"/>
      <c r="E308" s="999"/>
      <c r="F308" s="999"/>
      <c r="G308" s="997"/>
      <c r="H308" s="1000"/>
      <c r="I308" s="1001"/>
      <c r="J308" s="1002"/>
      <c r="K308" s="1001"/>
      <c r="L308" s="997"/>
      <c r="M308" s="1858"/>
      <c r="N308" s="1002"/>
      <c r="O308" s="936"/>
      <c r="P308" s="936"/>
      <c r="Q308" s="936"/>
    </row>
    <row r="309" spans="1:17" s="937" customFormat="1" x14ac:dyDescent="0.2">
      <c r="A309" s="1011"/>
      <c r="B309" s="997"/>
      <c r="C309" s="998"/>
      <c r="D309" s="998"/>
      <c r="E309" s="999"/>
      <c r="F309" s="999"/>
      <c r="G309" s="997"/>
      <c r="H309" s="1000"/>
      <c r="I309" s="1001"/>
      <c r="J309" s="1002"/>
      <c r="K309" s="1001"/>
      <c r="L309" s="997"/>
      <c r="M309" s="1858"/>
      <c r="N309" s="1002"/>
      <c r="O309" s="936"/>
      <c r="P309" s="936"/>
      <c r="Q309" s="936"/>
    </row>
    <row r="310" spans="1:17" s="937" customFormat="1" x14ac:dyDescent="0.2">
      <c r="A310" s="1011"/>
      <c r="B310" s="997"/>
      <c r="C310" s="998"/>
      <c r="D310" s="998"/>
      <c r="E310" s="999"/>
      <c r="F310" s="999"/>
      <c r="G310" s="997"/>
      <c r="H310" s="1000"/>
      <c r="I310" s="1001"/>
      <c r="J310" s="1002"/>
      <c r="K310" s="1001"/>
      <c r="L310" s="997"/>
      <c r="M310" s="1858"/>
      <c r="N310" s="1002"/>
      <c r="O310" s="936"/>
      <c r="P310" s="936"/>
      <c r="Q310" s="936"/>
    </row>
    <row r="311" spans="1:17" s="937" customFormat="1" x14ac:dyDescent="0.2">
      <c r="A311" s="1011"/>
      <c r="B311" s="997"/>
      <c r="C311" s="998"/>
      <c r="D311" s="998"/>
      <c r="E311" s="999"/>
      <c r="F311" s="999"/>
      <c r="G311" s="997"/>
      <c r="H311" s="1000"/>
      <c r="I311" s="1001"/>
      <c r="J311" s="1002"/>
      <c r="K311" s="1001"/>
      <c r="L311" s="997"/>
      <c r="M311" s="1858"/>
      <c r="N311" s="1002"/>
      <c r="O311" s="936"/>
      <c r="P311" s="936"/>
      <c r="Q311" s="936"/>
    </row>
    <row r="312" spans="1:17" s="937" customFormat="1" x14ac:dyDescent="0.2">
      <c r="A312" s="1011"/>
      <c r="B312" s="997"/>
      <c r="C312" s="998"/>
      <c r="D312" s="998"/>
      <c r="E312" s="999"/>
      <c r="F312" s="999"/>
      <c r="G312" s="997"/>
      <c r="H312" s="1000"/>
      <c r="I312" s="1001"/>
      <c r="J312" s="1002"/>
      <c r="K312" s="1001"/>
      <c r="L312" s="997"/>
      <c r="M312" s="1858"/>
      <c r="N312" s="1002"/>
      <c r="O312" s="936"/>
      <c r="P312" s="936"/>
      <c r="Q312" s="936"/>
    </row>
    <row r="313" spans="1:17" s="937" customFormat="1" x14ac:dyDescent="0.2">
      <c r="A313" s="1011"/>
      <c r="B313" s="997"/>
      <c r="C313" s="998"/>
      <c r="D313" s="998"/>
      <c r="E313" s="999"/>
      <c r="F313" s="999"/>
      <c r="G313" s="997"/>
      <c r="H313" s="1000"/>
      <c r="I313" s="1001"/>
      <c r="J313" s="1002"/>
      <c r="K313" s="1001"/>
      <c r="L313" s="997"/>
      <c r="M313" s="1858"/>
      <c r="N313" s="1002"/>
      <c r="O313" s="936"/>
      <c r="P313" s="936"/>
      <c r="Q313" s="936"/>
    </row>
    <row r="314" spans="1:17" s="937" customFormat="1" x14ac:dyDescent="0.2">
      <c r="A314" s="1011"/>
      <c r="B314" s="997"/>
      <c r="C314" s="998"/>
      <c r="D314" s="998"/>
      <c r="E314" s="999"/>
      <c r="F314" s="999"/>
      <c r="G314" s="997"/>
      <c r="H314" s="1000"/>
      <c r="I314" s="1001"/>
      <c r="J314" s="1002"/>
      <c r="K314" s="1001"/>
      <c r="L314" s="997"/>
      <c r="M314" s="1858"/>
      <c r="N314" s="1002"/>
      <c r="O314" s="936"/>
      <c r="P314" s="936"/>
      <c r="Q314" s="936"/>
    </row>
    <row r="315" spans="1:17" s="937" customFormat="1" x14ac:dyDescent="0.2">
      <c r="A315" s="1011"/>
      <c r="B315" s="997"/>
      <c r="C315" s="998"/>
      <c r="D315" s="998"/>
      <c r="E315" s="999"/>
      <c r="F315" s="999"/>
      <c r="G315" s="997"/>
      <c r="H315" s="1000"/>
      <c r="I315" s="1001"/>
      <c r="J315" s="1002"/>
      <c r="K315" s="1001"/>
      <c r="L315" s="997"/>
      <c r="M315" s="1858"/>
      <c r="N315" s="1002"/>
      <c r="O315" s="936"/>
      <c r="P315" s="936"/>
      <c r="Q315" s="936"/>
    </row>
    <row r="316" spans="1:17" s="937" customFormat="1" x14ac:dyDescent="0.2">
      <c r="A316" s="1011"/>
      <c r="B316" s="997"/>
      <c r="C316" s="998"/>
      <c r="D316" s="998"/>
      <c r="E316" s="999"/>
      <c r="F316" s="999"/>
      <c r="G316" s="997"/>
      <c r="H316" s="1000"/>
      <c r="I316" s="1001"/>
      <c r="J316" s="1002"/>
      <c r="K316" s="1001"/>
      <c r="L316" s="997"/>
      <c r="M316" s="1858"/>
      <c r="N316" s="1002"/>
      <c r="O316" s="936"/>
      <c r="P316" s="936"/>
      <c r="Q316" s="936"/>
    </row>
    <row r="317" spans="1:17" s="937" customFormat="1" x14ac:dyDescent="0.2">
      <c r="A317" s="1011"/>
      <c r="B317" s="997"/>
      <c r="C317" s="998"/>
      <c r="D317" s="998"/>
      <c r="E317" s="999"/>
      <c r="F317" s="999"/>
      <c r="G317" s="997"/>
      <c r="H317" s="1000"/>
      <c r="I317" s="1001"/>
      <c r="J317" s="1002"/>
      <c r="K317" s="1001"/>
      <c r="L317" s="997"/>
      <c r="M317" s="1858"/>
      <c r="N317" s="1002"/>
      <c r="O317" s="936"/>
      <c r="P317" s="936"/>
      <c r="Q317" s="936"/>
    </row>
    <row r="318" spans="1:17" s="937" customFormat="1" x14ac:dyDescent="0.2">
      <c r="A318" s="1011"/>
      <c r="B318" s="997"/>
      <c r="C318" s="998"/>
      <c r="D318" s="998"/>
      <c r="E318" s="999"/>
      <c r="F318" s="999"/>
      <c r="G318" s="997"/>
      <c r="H318" s="1000"/>
      <c r="I318" s="1001"/>
      <c r="J318" s="1002"/>
      <c r="K318" s="1001"/>
      <c r="L318" s="997"/>
      <c r="M318" s="1858"/>
      <c r="N318" s="1002"/>
      <c r="O318" s="936"/>
      <c r="P318" s="936"/>
      <c r="Q318" s="936"/>
    </row>
    <row r="319" spans="1:17" s="937" customFormat="1" x14ac:dyDescent="0.2">
      <c r="A319" s="1011"/>
      <c r="B319" s="997"/>
      <c r="C319" s="998"/>
      <c r="D319" s="998"/>
      <c r="E319" s="999"/>
      <c r="F319" s="999"/>
      <c r="G319" s="997"/>
      <c r="H319" s="1000"/>
      <c r="I319" s="1001"/>
      <c r="J319" s="1002"/>
      <c r="K319" s="1001"/>
      <c r="L319" s="997"/>
      <c r="M319" s="1858"/>
      <c r="N319" s="1002"/>
      <c r="O319" s="936"/>
      <c r="P319" s="936"/>
      <c r="Q319" s="936"/>
    </row>
    <row r="320" spans="1:17" s="937" customFormat="1" x14ac:dyDescent="0.2">
      <c r="A320" s="1011"/>
      <c r="B320" s="997"/>
      <c r="C320" s="998"/>
      <c r="D320" s="998"/>
      <c r="E320" s="999"/>
      <c r="F320" s="999"/>
      <c r="G320" s="997"/>
      <c r="H320" s="1000"/>
      <c r="I320" s="1001"/>
      <c r="J320" s="1002"/>
      <c r="K320" s="1001"/>
      <c r="L320" s="997"/>
      <c r="M320" s="1858"/>
      <c r="N320" s="1002"/>
      <c r="O320" s="936"/>
      <c r="P320" s="936"/>
      <c r="Q320" s="936"/>
    </row>
    <row r="321" spans="1:17" s="937" customFormat="1" x14ac:dyDescent="0.2">
      <c r="A321" s="1011"/>
      <c r="B321" s="997"/>
      <c r="C321" s="998"/>
      <c r="D321" s="998"/>
      <c r="E321" s="999"/>
      <c r="F321" s="999"/>
      <c r="G321" s="997"/>
      <c r="H321" s="1000"/>
      <c r="I321" s="1001"/>
      <c r="J321" s="1002"/>
      <c r="K321" s="1001"/>
      <c r="L321" s="997"/>
      <c r="M321" s="1858"/>
      <c r="N321" s="1002"/>
      <c r="O321" s="936"/>
      <c r="P321" s="936"/>
      <c r="Q321" s="936"/>
    </row>
    <row r="322" spans="1:17" s="937" customFormat="1" x14ac:dyDescent="0.2">
      <c r="A322" s="1011"/>
      <c r="B322" s="997"/>
      <c r="C322" s="998"/>
      <c r="D322" s="998"/>
      <c r="E322" s="999"/>
      <c r="F322" s="999"/>
      <c r="G322" s="997"/>
      <c r="H322" s="1000"/>
      <c r="I322" s="1001"/>
      <c r="J322" s="1002"/>
      <c r="K322" s="1001"/>
      <c r="L322" s="997"/>
      <c r="M322" s="1858"/>
      <c r="N322" s="1002"/>
      <c r="O322" s="936"/>
      <c r="P322" s="936"/>
      <c r="Q322" s="936"/>
    </row>
    <row r="323" spans="1:17" s="937" customFormat="1" x14ac:dyDescent="0.2">
      <c r="A323" s="1011"/>
      <c r="B323" s="997"/>
      <c r="C323" s="998"/>
      <c r="D323" s="998"/>
      <c r="E323" s="999"/>
      <c r="F323" s="999"/>
      <c r="G323" s="997"/>
      <c r="H323" s="1000"/>
      <c r="I323" s="1001"/>
      <c r="J323" s="1002"/>
      <c r="K323" s="1001"/>
      <c r="L323" s="997"/>
      <c r="M323" s="1858"/>
      <c r="N323" s="1002"/>
      <c r="O323" s="936"/>
      <c r="P323" s="936"/>
      <c r="Q323" s="936"/>
    </row>
    <row r="324" spans="1:17" s="937" customFormat="1" x14ac:dyDescent="0.2">
      <c r="A324" s="1011"/>
      <c r="B324" s="997"/>
      <c r="C324" s="998"/>
      <c r="D324" s="998"/>
      <c r="E324" s="999"/>
      <c r="F324" s="999"/>
      <c r="G324" s="997"/>
      <c r="H324" s="1000"/>
      <c r="I324" s="1001"/>
      <c r="J324" s="1002"/>
      <c r="K324" s="1001"/>
      <c r="L324" s="997"/>
      <c r="M324" s="1858"/>
      <c r="N324" s="1002"/>
      <c r="O324" s="936"/>
      <c r="P324" s="936"/>
      <c r="Q324" s="936"/>
    </row>
    <row r="325" spans="1:17" s="937" customFormat="1" x14ac:dyDescent="0.2">
      <c r="A325" s="1011"/>
      <c r="B325" s="997"/>
      <c r="C325" s="998"/>
      <c r="D325" s="998"/>
      <c r="E325" s="999"/>
      <c r="F325" s="999"/>
      <c r="G325" s="997"/>
      <c r="H325" s="1000"/>
      <c r="I325" s="1001"/>
      <c r="J325" s="1002"/>
      <c r="K325" s="1001"/>
      <c r="L325" s="997"/>
      <c r="M325" s="1858"/>
      <c r="N325" s="1002"/>
      <c r="O325" s="936"/>
      <c r="P325" s="936"/>
      <c r="Q325" s="936"/>
    </row>
    <row r="326" spans="1:17" s="937" customFormat="1" x14ac:dyDescent="0.2">
      <c r="A326" s="1011"/>
      <c r="B326" s="997"/>
      <c r="C326" s="998"/>
      <c r="D326" s="998"/>
      <c r="E326" s="999"/>
      <c r="F326" s="999"/>
      <c r="G326" s="997"/>
      <c r="H326" s="1000"/>
      <c r="I326" s="1001"/>
      <c r="J326" s="1002"/>
      <c r="K326" s="1001"/>
      <c r="L326" s="997"/>
      <c r="M326" s="1858"/>
      <c r="N326" s="1002"/>
      <c r="O326" s="936"/>
      <c r="P326" s="936"/>
      <c r="Q326" s="936"/>
    </row>
    <row r="327" spans="1:17" s="937" customFormat="1" x14ac:dyDescent="0.2">
      <c r="A327" s="1011"/>
      <c r="B327" s="997"/>
      <c r="C327" s="998"/>
      <c r="D327" s="998"/>
      <c r="E327" s="999"/>
      <c r="F327" s="999"/>
      <c r="G327" s="997"/>
      <c r="H327" s="1000"/>
      <c r="I327" s="1001"/>
      <c r="J327" s="1002"/>
      <c r="K327" s="1001"/>
      <c r="L327" s="997"/>
      <c r="M327" s="1858"/>
      <c r="N327" s="1002"/>
      <c r="O327" s="936"/>
      <c r="P327" s="936"/>
      <c r="Q327" s="936"/>
    </row>
    <row r="328" spans="1:17" s="937" customFormat="1" x14ac:dyDescent="0.2">
      <c r="A328" s="1011"/>
      <c r="B328" s="997"/>
      <c r="C328" s="998"/>
      <c r="D328" s="998"/>
      <c r="E328" s="999"/>
      <c r="F328" s="999"/>
      <c r="G328" s="997"/>
      <c r="H328" s="1000"/>
      <c r="I328" s="1001"/>
      <c r="J328" s="1002"/>
      <c r="K328" s="1001"/>
      <c r="L328" s="997"/>
      <c r="M328" s="1858"/>
      <c r="N328" s="1002"/>
      <c r="O328" s="936"/>
      <c r="P328" s="936"/>
      <c r="Q328" s="936"/>
    </row>
    <row r="329" spans="1:17" s="937" customFormat="1" x14ac:dyDescent="0.2">
      <c r="A329" s="1011"/>
      <c r="B329" s="997"/>
      <c r="C329" s="998"/>
      <c r="D329" s="998"/>
      <c r="E329" s="999"/>
      <c r="F329" s="999"/>
      <c r="G329" s="997"/>
      <c r="H329" s="1000"/>
      <c r="I329" s="1001"/>
      <c r="J329" s="1002"/>
      <c r="K329" s="1001"/>
      <c r="L329" s="997"/>
      <c r="M329" s="1858"/>
      <c r="N329" s="1002"/>
      <c r="O329" s="936"/>
      <c r="P329" s="936"/>
      <c r="Q329" s="936"/>
    </row>
    <row r="330" spans="1:17" s="937" customFormat="1" x14ac:dyDescent="0.2">
      <c r="A330" s="1011"/>
      <c r="B330" s="997"/>
      <c r="C330" s="998"/>
      <c r="D330" s="998"/>
      <c r="E330" s="999"/>
      <c r="F330" s="999"/>
      <c r="G330" s="997"/>
      <c r="H330" s="1000"/>
      <c r="I330" s="1001"/>
      <c r="J330" s="1002"/>
      <c r="K330" s="1001"/>
      <c r="L330" s="997"/>
      <c r="M330" s="1858"/>
      <c r="N330" s="1002"/>
      <c r="O330" s="936"/>
      <c r="P330" s="936"/>
      <c r="Q330" s="936"/>
    </row>
    <row r="331" spans="1:17" s="937" customFormat="1" x14ac:dyDescent="0.2">
      <c r="A331" s="1011"/>
      <c r="B331" s="997"/>
      <c r="C331" s="998"/>
      <c r="D331" s="998"/>
      <c r="E331" s="999"/>
      <c r="F331" s="999"/>
      <c r="G331" s="997"/>
      <c r="H331" s="1000"/>
      <c r="I331" s="1001"/>
      <c r="J331" s="1002"/>
      <c r="K331" s="1001"/>
      <c r="L331" s="997"/>
      <c r="M331" s="1858"/>
      <c r="N331" s="1002"/>
      <c r="O331" s="936"/>
      <c r="P331" s="936"/>
      <c r="Q331" s="936"/>
    </row>
    <row r="332" spans="1:17" s="937" customFormat="1" x14ac:dyDescent="0.2">
      <c r="A332" s="1011"/>
      <c r="B332" s="997"/>
      <c r="C332" s="998"/>
      <c r="D332" s="998"/>
      <c r="E332" s="999"/>
      <c r="F332" s="999"/>
      <c r="G332" s="997"/>
      <c r="H332" s="1000"/>
      <c r="I332" s="1001"/>
      <c r="J332" s="1002"/>
      <c r="K332" s="1001"/>
      <c r="L332" s="997"/>
      <c r="M332" s="1858"/>
      <c r="N332" s="1002"/>
      <c r="O332" s="936"/>
      <c r="P332" s="936"/>
      <c r="Q332" s="936"/>
    </row>
    <row r="333" spans="1:17" s="937" customFormat="1" x14ac:dyDescent="0.2">
      <c r="A333" s="1011"/>
      <c r="B333" s="997"/>
      <c r="C333" s="998"/>
      <c r="D333" s="998"/>
      <c r="E333" s="999"/>
      <c r="F333" s="999"/>
      <c r="G333" s="997"/>
      <c r="H333" s="1000"/>
      <c r="I333" s="1001"/>
      <c r="J333" s="1002"/>
      <c r="K333" s="1001"/>
      <c r="L333" s="997"/>
      <c r="M333" s="1858"/>
      <c r="N333" s="1002"/>
      <c r="O333" s="936"/>
      <c r="P333" s="936"/>
      <c r="Q333" s="936"/>
    </row>
    <row r="334" spans="1:17" s="937" customFormat="1" x14ac:dyDescent="0.2">
      <c r="A334" s="1011"/>
      <c r="B334" s="997"/>
      <c r="C334" s="998"/>
      <c r="D334" s="998"/>
      <c r="E334" s="999"/>
      <c r="F334" s="999"/>
      <c r="G334" s="997"/>
      <c r="H334" s="1000"/>
      <c r="I334" s="1001"/>
      <c r="J334" s="1002"/>
      <c r="K334" s="1001"/>
      <c r="L334" s="997"/>
      <c r="M334" s="1858"/>
      <c r="N334" s="1002"/>
      <c r="O334" s="936"/>
      <c r="P334" s="936"/>
      <c r="Q334" s="936"/>
    </row>
    <row r="335" spans="1:17" s="937" customFormat="1" x14ac:dyDescent="0.2">
      <c r="A335" s="1011"/>
      <c r="B335" s="997"/>
      <c r="C335" s="998"/>
      <c r="D335" s="998"/>
      <c r="E335" s="999"/>
      <c r="F335" s="999"/>
      <c r="G335" s="997"/>
      <c r="H335" s="1000"/>
      <c r="I335" s="1001"/>
      <c r="J335" s="1002"/>
      <c r="K335" s="1001"/>
      <c r="L335" s="997"/>
      <c r="M335" s="1858"/>
      <c r="N335" s="1002"/>
      <c r="O335" s="936"/>
      <c r="P335" s="936"/>
      <c r="Q335" s="936"/>
    </row>
    <row r="336" spans="1:17" s="937" customFormat="1" x14ac:dyDescent="0.2">
      <c r="A336" s="1011"/>
      <c r="B336" s="997"/>
      <c r="C336" s="998"/>
      <c r="D336" s="998"/>
      <c r="E336" s="999"/>
      <c r="F336" s="999"/>
      <c r="G336" s="997"/>
      <c r="H336" s="1000"/>
      <c r="I336" s="1001"/>
      <c r="J336" s="1002"/>
      <c r="K336" s="1001"/>
      <c r="L336" s="997"/>
      <c r="M336" s="1858"/>
      <c r="N336" s="1002"/>
      <c r="O336" s="936"/>
      <c r="P336" s="936"/>
      <c r="Q336" s="936"/>
    </row>
    <row r="337" spans="1:17" s="937" customFormat="1" x14ac:dyDescent="0.2">
      <c r="A337" s="1011"/>
      <c r="B337" s="997"/>
      <c r="C337" s="998"/>
      <c r="D337" s="998"/>
      <c r="E337" s="999"/>
      <c r="F337" s="999"/>
      <c r="G337" s="997"/>
      <c r="H337" s="1000"/>
      <c r="I337" s="1001"/>
      <c r="J337" s="1002"/>
      <c r="K337" s="1001"/>
      <c r="L337" s="997"/>
      <c r="M337" s="1858"/>
      <c r="N337" s="1002"/>
      <c r="O337" s="936"/>
      <c r="P337" s="936"/>
      <c r="Q337" s="936"/>
    </row>
    <row r="338" spans="1:17" s="937" customFormat="1" x14ac:dyDescent="0.2">
      <c r="A338" s="1011"/>
      <c r="B338" s="997"/>
      <c r="C338" s="998"/>
      <c r="D338" s="998"/>
      <c r="E338" s="999"/>
      <c r="F338" s="999"/>
      <c r="G338" s="997"/>
      <c r="H338" s="1000"/>
      <c r="I338" s="1001"/>
      <c r="J338" s="1002"/>
      <c r="K338" s="1001"/>
      <c r="L338" s="997"/>
      <c r="M338" s="1858"/>
      <c r="N338" s="1002"/>
      <c r="O338" s="936"/>
      <c r="P338" s="936"/>
      <c r="Q338" s="936"/>
    </row>
    <row r="339" spans="1:17" s="937" customFormat="1" x14ac:dyDescent="0.2">
      <c r="A339" s="1011"/>
      <c r="B339" s="997"/>
      <c r="C339" s="998"/>
      <c r="D339" s="998"/>
      <c r="E339" s="999"/>
      <c r="F339" s="999"/>
      <c r="G339" s="997"/>
      <c r="H339" s="1000"/>
      <c r="I339" s="1001"/>
      <c r="J339" s="1002"/>
      <c r="K339" s="1001"/>
      <c r="L339" s="997"/>
      <c r="M339" s="1858"/>
      <c r="N339" s="1002"/>
      <c r="O339" s="936"/>
      <c r="P339" s="936"/>
      <c r="Q339" s="936"/>
    </row>
    <row r="340" spans="1:17" s="937" customFormat="1" x14ac:dyDescent="0.2">
      <c r="A340" s="1011"/>
      <c r="B340" s="997"/>
      <c r="C340" s="998"/>
      <c r="D340" s="998"/>
      <c r="E340" s="999"/>
      <c r="F340" s="999"/>
      <c r="G340" s="997"/>
      <c r="H340" s="1000"/>
      <c r="I340" s="1001"/>
      <c r="J340" s="1002"/>
      <c r="K340" s="1001"/>
      <c r="L340" s="997"/>
      <c r="M340" s="1858"/>
      <c r="N340" s="1002"/>
      <c r="O340" s="936"/>
      <c r="P340" s="936"/>
      <c r="Q340" s="936"/>
    </row>
    <row r="341" spans="1:17" s="937" customFormat="1" x14ac:dyDescent="0.2">
      <c r="A341" s="1011"/>
      <c r="B341" s="997"/>
      <c r="C341" s="998"/>
      <c r="D341" s="998"/>
      <c r="E341" s="999"/>
      <c r="F341" s="999"/>
      <c r="G341" s="997"/>
      <c r="H341" s="1000"/>
      <c r="I341" s="1001"/>
      <c r="J341" s="1002"/>
      <c r="K341" s="1001"/>
      <c r="L341" s="997"/>
      <c r="M341" s="1858"/>
      <c r="N341" s="1002"/>
      <c r="O341" s="936"/>
      <c r="P341" s="936"/>
      <c r="Q341" s="936"/>
    </row>
    <row r="342" spans="1:17" s="937" customFormat="1" x14ac:dyDescent="0.2">
      <c r="A342" s="1011"/>
      <c r="B342" s="997"/>
      <c r="C342" s="998"/>
      <c r="D342" s="998"/>
      <c r="E342" s="999"/>
      <c r="F342" s="999"/>
      <c r="G342" s="997"/>
      <c r="H342" s="1000"/>
      <c r="I342" s="1001"/>
      <c r="J342" s="1002"/>
      <c r="K342" s="1001"/>
      <c r="L342" s="997"/>
      <c r="M342" s="1858"/>
      <c r="N342" s="1002"/>
      <c r="O342" s="936"/>
      <c r="P342" s="936"/>
      <c r="Q342" s="936"/>
    </row>
    <row r="343" spans="1:17" s="937" customFormat="1" x14ac:dyDescent="0.2">
      <c r="A343" s="1011"/>
      <c r="B343" s="997"/>
      <c r="C343" s="998"/>
      <c r="D343" s="998"/>
      <c r="E343" s="999"/>
      <c r="F343" s="999"/>
      <c r="G343" s="997"/>
      <c r="H343" s="1000"/>
      <c r="I343" s="1001"/>
      <c r="J343" s="1002"/>
      <c r="K343" s="1001"/>
      <c r="L343" s="997"/>
      <c r="M343" s="1858"/>
      <c r="N343" s="1002"/>
      <c r="O343" s="936"/>
      <c r="P343" s="936"/>
      <c r="Q343" s="936"/>
    </row>
    <row r="344" spans="1:17" s="937" customFormat="1" x14ac:dyDescent="0.2">
      <c r="A344" s="1011"/>
      <c r="B344" s="997"/>
      <c r="C344" s="998"/>
      <c r="D344" s="998"/>
      <c r="E344" s="999"/>
      <c r="F344" s="999"/>
      <c r="G344" s="997"/>
      <c r="H344" s="1000"/>
      <c r="I344" s="1001"/>
      <c r="J344" s="1002"/>
      <c r="K344" s="1001"/>
      <c r="L344" s="997"/>
      <c r="M344" s="1858"/>
      <c r="N344" s="1002"/>
      <c r="O344" s="936"/>
      <c r="P344" s="936"/>
      <c r="Q344" s="936"/>
    </row>
    <row r="345" spans="1:17" s="937" customFormat="1" x14ac:dyDescent="0.2">
      <c r="A345" s="1011"/>
      <c r="B345" s="997"/>
      <c r="C345" s="998"/>
      <c r="D345" s="998"/>
      <c r="E345" s="999"/>
      <c r="F345" s="999"/>
      <c r="G345" s="997"/>
      <c r="H345" s="1000"/>
      <c r="I345" s="1001"/>
      <c r="J345" s="1002"/>
      <c r="K345" s="1001"/>
      <c r="L345" s="997"/>
      <c r="M345" s="1858"/>
      <c r="N345" s="1002"/>
      <c r="O345" s="936"/>
      <c r="P345" s="936"/>
      <c r="Q345" s="936"/>
    </row>
    <row r="346" spans="1:17" s="937" customFormat="1" x14ac:dyDescent="0.2">
      <c r="A346" s="1011"/>
      <c r="B346" s="997"/>
      <c r="C346" s="998"/>
      <c r="D346" s="998"/>
      <c r="E346" s="999"/>
      <c r="F346" s="999"/>
      <c r="G346" s="997"/>
      <c r="H346" s="1000"/>
      <c r="I346" s="1001"/>
      <c r="J346" s="1002"/>
      <c r="K346" s="1001"/>
      <c r="L346" s="997"/>
      <c r="M346" s="1858"/>
      <c r="N346" s="1002"/>
      <c r="O346" s="936"/>
      <c r="P346" s="936"/>
      <c r="Q346" s="936"/>
    </row>
    <row r="347" spans="1:17" s="937" customFormat="1" x14ac:dyDescent="0.2">
      <c r="A347" s="1011"/>
      <c r="B347" s="997"/>
      <c r="C347" s="998"/>
      <c r="D347" s="998"/>
      <c r="E347" s="999"/>
      <c r="F347" s="999"/>
      <c r="G347" s="997"/>
      <c r="H347" s="1000"/>
      <c r="I347" s="1001"/>
      <c r="J347" s="1002"/>
      <c r="K347" s="1001"/>
      <c r="L347" s="997"/>
      <c r="M347" s="1858"/>
      <c r="N347" s="1002"/>
      <c r="O347" s="936"/>
      <c r="P347" s="936"/>
      <c r="Q347" s="936"/>
    </row>
    <row r="348" spans="1:17" s="937" customFormat="1" x14ac:dyDescent="0.2">
      <c r="A348" s="1011"/>
      <c r="B348" s="997"/>
      <c r="C348" s="998"/>
      <c r="D348" s="998"/>
      <c r="E348" s="999"/>
      <c r="F348" s="999"/>
      <c r="G348" s="997"/>
      <c r="H348" s="1000"/>
      <c r="I348" s="1001"/>
      <c r="J348" s="1002"/>
      <c r="K348" s="1001"/>
      <c r="L348" s="997"/>
      <c r="M348" s="1858"/>
      <c r="N348" s="1002"/>
      <c r="O348" s="936"/>
      <c r="P348" s="936"/>
      <c r="Q348" s="936"/>
    </row>
    <row r="349" spans="1:17" s="937" customFormat="1" x14ac:dyDescent="0.2">
      <c r="A349" s="1011"/>
      <c r="B349" s="997"/>
      <c r="C349" s="998"/>
      <c r="D349" s="998"/>
      <c r="E349" s="999"/>
      <c r="F349" s="999"/>
      <c r="G349" s="997"/>
      <c r="H349" s="1000"/>
      <c r="I349" s="1001"/>
      <c r="J349" s="1002"/>
      <c r="K349" s="1001"/>
      <c r="L349" s="997"/>
      <c r="M349" s="1858"/>
      <c r="N349" s="1002"/>
      <c r="O349" s="936"/>
      <c r="P349" s="936"/>
      <c r="Q349" s="936"/>
    </row>
    <row r="350" spans="1:17" s="937" customFormat="1" x14ac:dyDescent="0.2">
      <c r="A350" s="1011"/>
      <c r="B350" s="997"/>
      <c r="C350" s="998"/>
      <c r="D350" s="998"/>
      <c r="E350" s="999"/>
      <c r="F350" s="999"/>
      <c r="G350" s="997"/>
      <c r="H350" s="1000"/>
      <c r="I350" s="1001"/>
      <c r="J350" s="1002"/>
      <c r="K350" s="1001"/>
      <c r="L350" s="997"/>
      <c r="M350" s="1858"/>
      <c r="N350" s="1002"/>
      <c r="O350" s="936"/>
      <c r="P350" s="936"/>
      <c r="Q350" s="936"/>
    </row>
    <row r="351" spans="1:17" s="937" customFormat="1" x14ac:dyDescent="0.2">
      <c r="A351" s="1011"/>
      <c r="B351" s="997"/>
      <c r="C351" s="998"/>
      <c r="D351" s="998"/>
      <c r="E351" s="999"/>
      <c r="F351" s="999"/>
      <c r="G351" s="997"/>
      <c r="H351" s="1000"/>
      <c r="I351" s="1001"/>
      <c r="J351" s="1002"/>
      <c r="K351" s="1001"/>
      <c r="L351" s="997"/>
      <c r="M351" s="1858"/>
      <c r="N351" s="1002"/>
      <c r="O351" s="936"/>
      <c r="P351" s="936"/>
      <c r="Q351" s="936"/>
    </row>
    <row r="352" spans="1:17" s="937" customFormat="1" x14ac:dyDescent="0.2">
      <c r="A352" s="1011"/>
      <c r="B352" s="997"/>
      <c r="C352" s="998"/>
      <c r="D352" s="998"/>
      <c r="E352" s="999"/>
      <c r="F352" s="999"/>
      <c r="G352" s="997"/>
      <c r="H352" s="1000"/>
      <c r="I352" s="1001"/>
      <c r="J352" s="1002"/>
      <c r="K352" s="1001"/>
      <c r="L352" s="997"/>
      <c r="M352" s="1858"/>
      <c r="N352" s="1002"/>
      <c r="O352" s="936"/>
      <c r="P352" s="936"/>
      <c r="Q352" s="936"/>
    </row>
    <row r="353" spans="1:17" s="937" customFormat="1" x14ac:dyDescent="0.2">
      <c r="A353" s="1011"/>
      <c r="B353" s="997"/>
      <c r="C353" s="998"/>
      <c r="D353" s="998"/>
      <c r="E353" s="999"/>
      <c r="F353" s="999"/>
      <c r="G353" s="997"/>
      <c r="H353" s="1000"/>
      <c r="I353" s="1001"/>
      <c r="J353" s="1002"/>
      <c r="K353" s="1001"/>
      <c r="L353" s="997"/>
      <c r="M353" s="1858"/>
      <c r="N353" s="1002"/>
      <c r="O353" s="936"/>
      <c r="P353" s="936"/>
      <c r="Q353" s="936"/>
    </row>
    <row r="354" spans="1:17" s="937" customFormat="1" x14ac:dyDescent="0.2">
      <c r="A354" s="1011"/>
      <c r="B354" s="997"/>
      <c r="C354" s="998"/>
      <c r="D354" s="998"/>
      <c r="E354" s="999"/>
      <c r="F354" s="999"/>
      <c r="G354" s="997"/>
      <c r="H354" s="1000"/>
      <c r="I354" s="1001"/>
      <c r="J354" s="1002"/>
      <c r="K354" s="1001"/>
      <c r="L354" s="997"/>
      <c r="M354" s="1858"/>
      <c r="N354" s="1002"/>
      <c r="O354" s="936"/>
      <c r="P354" s="936"/>
      <c r="Q354" s="936"/>
    </row>
    <row r="355" spans="1:17" s="937" customFormat="1" x14ac:dyDescent="0.2">
      <c r="A355" s="1011"/>
      <c r="B355" s="997"/>
      <c r="C355" s="998"/>
      <c r="D355" s="998"/>
      <c r="E355" s="999"/>
      <c r="F355" s="999"/>
      <c r="G355" s="997"/>
      <c r="H355" s="1000"/>
      <c r="I355" s="1001"/>
      <c r="J355" s="1002"/>
      <c r="K355" s="1001"/>
      <c r="L355" s="997"/>
      <c r="M355" s="1858"/>
      <c r="N355" s="1002"/>
      <c r="O355" s="936"/>
      <c r="P355" s="936"/>
      <c r="Q355" s="936"/>
    </row>
    <row r="356" spans="1:17" s="937" customFormat="1" x14ac:dyDescent="0.2">
      <c r="A356" s="1011"/>
      <c r="B356" s="997"/>
      <c r="C356" s="998"/>
      <c r="D356" s="998"/>
      <c r="E356" s="999"/>
      <c r="F356" s="999"/>
      <c r="G356" s="997"/>
      <c r="H356" s="1000"/>
      <c r="I356" s="1001"/>
      <c r="J356" s="1002"/>
      <c r="K356" s="1001"/>
      <c r="L356" s="997"/>
      <c r="M356" s="1858"/>
      <c r="N356" s="1002"/>
      <c r="O356" s="936"/>
      <c r="P356" s="936"/>
      <c r="Q356" s="936"/>
    </row>
    <row r="357" spans="1:17" s="937" customFormat="1" x14ac:dyDescent="0.2">
      <c r="A357" s="1011"/>
      <c r="B357" s="997"/>
      <c r="C357" s="998"/>
      <c r="D357" s="998"/>
      <c r="E357" s="999"/>
      <c r="F357" s="999"/>
      <c r="G357" s="997"/>
      <c r="H357" s="1000"/>
      <c r="I357" s="1001"/>
      <c r="J357" s="1002"/>
      <c r="K357" s="1001"/>
      <c r="L357" s="997"/>
      <c r="M357" s="1858"/>
      <c r="N357" s="1002"/>
      <c r="O357" s="936"/>
      <c r="P357" s="936"/>
      <c r="Q357" s="936"/>
    </row>
    <row r="358" spans="1:17" s="937" customFormat="1" x14ac:dyDescent="0.2">
      <c r="A358" s="1011"/>
      <c r="B358" s="997"/>
      <c r="C358" s="998"/>
      <c r="D358" s="998"/>
      <c r="E358" s="999"/>
      <c r="F358" s="999"/>
      <c r="G358" s="997"/>
      <c r="H358" s="1000"/>
      <c r="I358" s="1001"/>
      <c r="J358" s="1002"/>
      <c r="K358" s="1001"/>
      <c r="L358" s="997"/>
      <c r="M358" s="1858"/>
      <c r="N358" s="1002"/>
      <c r="O358" s="936"/>
      <c r="P358" s="936"/>
      <c r="Q358" s="936"/>
    </row>
    <row r="359" spans="1:17" s="937" customFormat="1" x14ac:dyDescent="0.2">
      <c r="A359" s="1011"/>
      <c r="B359" s="997"/>
      <c r="C359" s="998"/>
      <c r="D359" s="998"/>
      <c r="E359" s="999"/>
      <c r="F359" s="999"/>
      <c r="G359" s="997"/>
      <c r="H359" s="1000"/>
      <c r="I359" s="1001"/>
      <c r="J359" s="1002"/>
      <c r="K359" s="1001"/>
      <c r="L359" s="997"/>
      <c r="M359" s="1858"/>
      <c r="N359" s="1002"/>
      <c r="O359" s="936"/>
      <c r="P359" s="936"/>
      <c r="Q359" s="936"/>
    </row>
    <row r="360" spans="1:17" s="937" customFormat="1" x14ac:dyDescent="0.2">
      <c r="A360" s="1011"/>
      <c r="B360" s="997"/>
      <c r="C360" s="998"/>
      <c r="D360" s="998"/>
      <c r="E360" s="999"/>
      <c r="F360" s="999"/>
      <c r="G360" s="997"/>
      <c r="H360" s="1000"/>
      <c r="I360" s="1001"/>
      <c r="J360" s="1002"/>
      <c r="K360" s="1001"/>
      <c r="L360" s="997"/>
      <c r="M360" s="1858"/>
      <c r="N360" s="1002"/>
      <c r="O360" s="936"/>
      <c r="P360" s="936"/>
      <c r="Q360" s="936"/>
    </row>
    <row r="361" spans="1:17" s="937" customFormat="1" x14ac:dyDescent="0.2">
      <c r="A361" s="1011"/>
      <c r="B361" s="997"/>
      <c r="C361" s="998"/>
      <c r="D361" s="998"/>
      <c r="E361" s="999"/>
      <c r="F361" s="999"/>
      <c r="G361" s="997"/>
      <c r="H361" s="1000"/>
      <c r="I361" s="1001"/>
      <c r="J361" s="1002"/>
      <c r="K361" s="1001"/>
      <c r="L361" s="997"/>
      <c r="M361" s="1858"/>
      <c r="N361" s="1002"/>
      <c r="O361" s="936"/>
      <c r="P361" s="936"/>
      <c r="Q361" s="936"/>
    </row>
    <row r="362" spans="1:17" s="937" customFormat="1" x14ac:dyDescent="0.2">
      <c r="A362" s="1011"/>
      <c r="B362" s="997"/>
      <c r="C362" s="998"/>
      <c r="D362" s="998"/>
      <c r="E362" s="999"/>
      <c r="F362" s="999"/>
      <c r="G362" s="997"/>
      <c r="H362" s="1000"/>
      <c r="I362" s="1001"/>
      <c r="J362" s="1002"/>
      <c r="K362" s="1001"/>
      <c r="L362" s="997"/>
      <c r="M362" s="1858"/>
      <c r="N362" s="1002"/>
      <c r="O362" s="936"/>
      <c r="P362" s="936"/>
      <c r="Q362" s="936"/>
    </row>
    <row r="363" spans="1:17" s="937" customFormat="1" x14ac:dyDescent="0.2">
      <c r="A363" s="1011"/>
      <c r="B363" s="997"/>
      <c r="C363" s="998"/>
      <c r="D363" s="998"/>
      <c r="E363" s="999"/>
      <c r="F363" s="999"/>
      <c r="G363" s="997"/>
      <c r="H363" s="1000"/>
      <c r="I363" s="1001"/>
      <c r="J363" s="1002"/>
      <c r="K363" s="1001"/>
      <c r="L363" s="997"/>
      <c r="M363" s="1858"/>
      <c r="N363" s="1002"/>
      <c r="O363" s="936"/>
      <c r="P363" s="936"/>
      <c r="Q363" s="936"/>
    </row>
    <row r="364" spans="1:17" s="937" customFormat="1" x14ac:dyDescent="0.2">
      <c r="A364" s="1011"/>
      <c r="B364" s="997"/>
      <c r="C364" s="998"/>
      <c r="D364" s="998"/>
      <c r="E364" s="999"/>
      <c r="F364" s="999"/>
      <c r="G364" s="997"/>
      <c r="H364" s="1000"/>
      <c r="I364" s="1001"/>
      <c r="J364" s="1002"/>
      <c r="K364" s="1001"/>
      <c r="L364" s="997"/>
      <c r="M364" s="1858"/>
      <c r="N364" s="1002"/>
      <c r="O364" s="936"/>
      <c r="P364" s="936"/>
      <c r="Q364" s="936"/>
    </row>
    <row r="365" spans="1:17" s="937" customFormat="1" x14ac:dyDescent="0.2">
      <c r="A365" s="1011"/>
      <c r="B365" s="997"/>
      <c r="C365" s="998"/>
      <c r="D365" s="998"/>
      <c r="E365" s="999"/>
      <c r="F365" s="999"/>
      <c r="G365" s="997"/>
      <c r="H365" s="1000"/>
      <c r="I365" s="1001"/>
      <c r="J365" s="1002"/>
      <c r="K365" s="1001"/>
      <c r="L365" s="997"/>
      <c r="M365" s="1858"/>
      <c r="N365" s="1002"/>
      <c r="O365" s="936"/>
      <c r="P365" s="936"/>
      <c r="Q365" s="936"/>
    </row>
    <row r="366" spans="1:17" s="937" customFormat="1" x14ac:dyDescent="0.2">
      <c r="A366" s="1011"/>
      <c r="B366" s="997"/>
      <c r="C366" s="998"/>
      <c r="D366" s="998"/>
      <c r="E366" s="999"/>
      <c r="F366" s="999"/>
      <c r="G366" s="997"/>
      <c r="H366" s="1000"/>
      <c r="I366" s="1001"/>
      <c r="J366" s="1002"/>
      <c r="K366" s="1001"/>
      <c r="L366" s="997"/>
      <c r="M366" s="1858"/>
      <c r="N366" s="1002"/>
      <c r="O366" s="936"/>
      <c r="P366" s="936"/>
      <c r="Q366" s="936"/>
    </row>
    <row r="367" spans="1:17" s="937" customFormat="1" x14ac:dyDescent="0.2">
      <c r="A367" s="1011"/>
      <c r="B367" s="997"/>
      <c r="C367" s="998"/>
      <c r="D367" s="998"/>
      <c r="E367" s="999"/>
      <c r="F367" s="999"/>
      <c r="G367" s="997"/>
      <c r="H367" s="1000"/>
      <c r="I367" s="1001"/>
      <c r="J367" s="1002"/>
      <c r="K367" s="1001"/>
      <c r="L367" s="997"/>
      <c r="M367" s="1858"/>
      <c r="N367" s="1002"/>
      <c r="O367" s="936"/>
      <c r="P367" s="936"/>
      <c r="Q367" s="936"/>
    </row>
    <row r="368" spans="1:17" s="937" customFormat="1" x14ac:dyDescent="0.2">
      <c r="A368" s="1011"/>
      <c r="B368" s="997"/>
      <c r="C368" s="998"/>
      <c r="D368" s="998"/>
      <c r="E368" s="999"/>
      <c r="F368" s="999"/>
      <c r="G368" s="997"/>
      <c r="H368" s="1000"/>
      <c r="I368" s="1001"/>
      <c r="J368" s="1002"/>
      <c r="K368" s="1001"/>
      <c r="L368" s="997"/>
      <c r="M368" s="1858"/>
      <c r="N368" s="1002"/>
      <c r="O368" s="936"/>
      <c r="P368" s="936"/>
      <c r="Q368" s="936"/>
    </row>
    <row r="369" spans="1:17" s="937" customFormat="1" x14ac:dyDescent="0.2">
      <c r="A369" s="1011"/>
      <c r="B369" s="997"/>
      <c r="C369" s="998"/>
      <c r="D369" s="998"/>
      <c r="E369" s="999"/>
      <c r="F369" s="999"/>
      <c r="G369" s="997"/>
      <c r="H369" s="1000"/>
      <c r="I369" s="1001"/>
      <c r="J369" s="1002"/>
      <c r="K369" s="1001"/>
      <c r="L369" s="997"/>
      <c r="M369" s="1858"/>
      <c r="N369" s="1002"/>
      <c r="O369" s="936"/>
      <c r="P369" s="936"/>
      <c r="Q369" s="936"/>
    </row>
    <row r="370" spans="1:17" s="937" customFormat="1" x14ac:dyDescent="0.2">
      <c r="A370" s="1011"/>
      <c r="B370" s="997"/>
      <c r="C370" s="998"/>
      <c r="D370" s="998"/>
      <c r="E370" s="999"/>
      <c r="F370" s="999"/>
      <c r="G370" s="997"/>
      <c r="H370" s="1000"/>
      <c r="I370" s="1001"/>
      <c r="J370" s="1002"/>
      <c r="K370" s="1001"/>
      <c r="L370" s="997"/>
      <c r="M370" s="1858"/>
      <c r="N370" s="1002"/>
      <c r="O370" s="936"/>
      <c r="P370" s="936"/>
      <c r="Q370" s="936"/>
    </row>
    <row r="371" spans="1:17" s="937" customFormat="1" x14ac:dyDescent="0.2">
      <c r="A371" s="1011"/>
      <c r="B371" s="997"/>
      <c r="C371" s="998"/>
      <c r="D371" s="998"/>
      <c r="E371" s="999"/>
      <c r="F371" s="999"/>
      <c r="G371" s="997"/>
      <c r="H371" s="1000"/>
      <c r="I371" s="1001"/>
      <c r="J371" s="1002"/>
      <c r="K371" s="1001"/>
      <c r="L371" s="997"/>
      <c r="M371" s="1858"/>
      <c r="N371" s="1002"/>
      <c r="O371" s="936"/>
      <c r="P371" s="936"/>
      <c r="Q371" s="936"/>
    </row>
    <row r="372" spans="1:17" s="937" customFormat="1" x14ac:dyDescent="0.2">
      <c r="A372" s="1011"/>
      <c r="B372" s="997"/>
      <c r="C372" s="998"/>
      <c r="D372" s="998"/>
      <c r="E372" s="999"/>
      <c r="F372" s="999"/>
      <c r="G372" s="997"/>
      <c r="H372" s="1000"/>
      <c r="I372" s="1001"/>
      <c r="J372" s="1002"/>
      <c r="K372" s="1001"/>
      <c r="L372" s="997"/>
      <c r="M372" s="1858"/>
      <c r="N372" s="1002"/>
      <c r="O372" s="936"/>
      <c r="P372" s="936"/>
      <c r="Q372" s="936"/>
    </row>
    <row r="373" spans="1:17" s="937" customFormat="1" x14ac:dyDescent="0.2">
      <c r="A373" s="1011"/>
      <c r="B373" s="997"/>
      <c r="C373" s="998"/>
      <c r="D373" s="998"/>
      <c r="E373" s="999"/>
      <c r="F373" s="999"/>
      <c r="G373" s="997"/>
      <c r="H373" s="1000"/>
      <c r="I373" s="1001"/>
      <c r="J373" s="1002"/>
      <c r="K373" s="1001"/>
      <c r="L373" s="997"/>
      <c r="M373" s="1858"/>
      <c r="N373" s="1002"/>
      <c r="O373" s="936"/>
      <c r="P373" s="936"/>
      <c r="Q373" s="936"/>
    </row>
    <row r="374" spans="1:17" s="937" customFormat="1" x14ac:dyDescent="0.2">
      <c r="A374" s="1011"/>
      <c r="B374" s="997"/>
      <c r="C374" s="998"/>
      <c r="D374" s="998"/>
      <c r="E374" s="999"/>
      <c r="F374" s="999"/>
      <c r="G374" s="997"/>
      <c r="H374" s="1000"/>
      <c r="I374" s="1001"/>
      <c r="J374" s="1002"/>
      <c r="K374" s="1001"/>
      <c r="L374" s="997"/>
      <c r="M374" s="1858"/>
      <c r="N374" s="1002"/>
      <c r="O374" s="936"/>
      <c r="P374" s="936"/>
      <c r="Q374" s="936"/>
    </row>
    <row r="375" spans="1:17" s="937" customFormat="1" x14ac:dyDescent="0.2">
      <c r="A375" s="1011"/>
      <c r="B375" s="997"/>
      <c r="C375" s="998"/>
      <c r="D375" s="998"/>
      <c r="E375" s="999"/>
      <c r="F375" s="999"/>
      <c r="G375" s="997"/>
      <c r="H375" s="1000"/>
      <c r="I375" s="1001"/>
      <c r="J375" s="1002"/>
      <c r="K375" s="1001"/>
      <c r="L375" s="997"/>
      <c r="M375" s="1858"/>
      <c r="N375" s="1002"/>
      <c r="O375" s="936"/>
      <c r="P375" s="936"/>
      <c r="Q375" s="936"/>
    </row>
    <row r="376" spans="1:17" s="937" customFormat="1" x14ac:dyDescent="0.2">
      <c r="A376" s="1011"/>
      <c r="B376" s="997"/>
      <c r="C376" s="998"/>
      <c r="D376" s="998"/>
      <c r="E376" s="999"/>
      <c r="F376" s="999"/>
      <c r="G376" s="997"/>
      <c r="H376" s="1000"/>
      <c r="I376" s="1001"/>
      <c r="J376" s="1002"/>
      <c r="K376" s="1001"/>
      <c r="L376" s="997"/>
      <c r="M376" s="1858"/>
      <c r="N376" s="1002"/>
      <c r="O376" s="936"/>
      <c r="P376" s="936"/>
      <c r="Q376" s="936"/>
    </row>
    <row r="377" spans="1:17" s="937" customFormat="1" x14ac:dyDescent="0.2">
      <c r="A377" s="1011"/>
      <c r="B377" s="997"/>
      <c r="C377" s="998"/>
      <c r="D377" s="998"/>
      <c r="E377" s="999"/>
      <c r="F377" s="999"/>
      <c r="G377" s="997"/>
      <c r="H377" s="1000"/>
      <c r="I377" s="1001"/>
      <c r="J377" s="1002"/>
      <c r="K377" s="1001"/>
      <c r="L377" s="997"/>
      <c r="M377" s="1858"/>
      <c r="N377" s="1002"/>
      <c r="O377" s="936"/>
      <c r="P377" s="936"/>
      <c r="Q377" s="936"/>
    </row>
    <row r="378" spans="1:17" s="937" customFormat="1" x14ac:dyDescent="0.2">
      <c r="A378" s="1011"/>
      <c r="B378" s="997"/>
      <c r="C378" s="998"/>
      <c r="D378" s="998"/>
      <c r="E378" s="999"/>
      <c r="F378" s="999"/>
      <c r="G378" s="997"/>
      <c r="H378" s="1000"/>
      <c r="I378" s="1001"/>
      <c r="J378" s="1002"/>
      <c r="K378" s="1001"/>
      <c r="L378" s="997"/>
      <c r="M378" s="1858"/>
      <c r="N378" s="1002"/>
      <c r="O378" s="936"/>
      <c r="P378" s="936"/>
      <c r="Q378" s="936"/>
    </row>
    <row r="379" spans="1:17" s="937" customFormat="1" x14ac:dyDescent="0.2">
      <c r="A379" s="1011"/>
      <c r="B379" s="997"/>
      <c r="C379" s="998"/>
      <c r="D379" s="998"/>
      <c r="E379" s="999"/>
      <c r="F379" s="999"/>
      <c r="G379" s="997"/>
      <c r="H379" s="1000"/>
      <c r="I379" s="1001"/>
      <c r="J379" s="1002"/>
      <c r="K379" s="1001"/>
      <c r="L379" s="997"/>
      <c r="M379" s="1858"/>
      <c r="N379" s="1002"/>
      <c r="O379" s="936"/>
      <c r="P379" s="936"/>
      <c r="Q379" s="936"/>
    </row>
    <row r="380" spans="1:17" s="937" customFormat="1" x14ac:dyDescent="0.2">
      <c r="A380" s="1011"/>
      <c r="B380" s="997"/>
      <c r="C380" s="998"/>
      <c r="D380" s="998"/>
      <c r="E380" s="999"/>
      <c r="F380" s="999"/>
      <c r="G380" s="997"/>
      <c r="H380" s="1000"/>
      <c r="I380" s="1001"/>
      <c r="J380" s="1002"/>
      <c r="K380" s="1001"/>
      <c r="L380" s="997"/>
      <c r="M380" s="1858"/>
      <c r="N380" s="1002"/>
      <c r="O380" s="936"/>
      <c r="P380" s="936"/>
      <c r="Q380" s="936"/>
    </row>
    <row r="381" spans="1:17" s="937" customFormat="1" x14ac:dyDescent="0.2">
      <c r="A381" s="1011"/>
      <c r="B381" s="997"/>
      <c r="C381" s="998"/>
      <c r="D381" s="998"/>
      <c r="E381" s="999"/>
      <c r="F381" s="999"/>
      <c r="G381" s="997"/>
      <c r="H381" s="1000"/>
      <c r="I381" s="1001"/>
      <c r="J381" s="1002"/>
      <c r="K381" s="1001"/>
      <c r="L381" s="997"/>
      <c r="M381" s="1858"/>
      <c r="N381" s="1002"/>
      <c r="O381" s="936"/>
      <c r="P381" s="936"/>
      <c r="Q381" s="936"/>
    </row>
    <row r="382" spans="1:17" s="937" customFormat="1" x14ac:dyDescent="0.2">
      <c r="A382" s="1011"/>
      <c r="B382" s="997"/>
      <c r="C382" s="998"/>
      <c r="D382" s="998"/>
      <c r="E382" s="999"/>
      <c r="F382" s="999"/>
      <c r="G382" s="997"/>
      <c r="H382" s="1000"/>
      <c r="I382" s="1001"/>
      <c r="J382" s="1002"/>
      <c r="K382" s="1001"/>
      <c r="L382" s="997"/>
      <c r="M382" s="1858"/>
      <c r="N382" s="1002"/>
      <c r="O382" s="936"/>
      <c r="P382" s="936"/>
      <c r="Q382" s="936"/>
    </row>
    <row r="383" spans="1:17" s="937" customFormat="1" x14ac:dyDescent="0.2">
      <c r="A383" s="1011"/>
      <c r="B383" s="997"/>
      <c r="C383" s="998"/>
      <c r="D383" s="998"/>
      <c r="E383" s="999"/>
      <c r="F383" s="999"/>
      <c r="G383" s="997"/>
      <c r="H383" s="1000"/>
      <c r="I383" s="1001"/>
      <c r="J383" s="1002"/>
      <c r="K383" s="1001"/>
      <c r="L383" s="997"/>
      <c r="M383" s="1858"/>
      <c r="N383" s="1002"/>
      <c r="O383" s="936"/>
      <c r="P383" s="936"/>
      <c r="Q383" s="936"/>
    </row>
    <row r="384" spans="1:17" s="937" customFormat="1" x14ac:dyDescent="0.2">
      <c r="A384" s="1011"/>
      <c r="B384" s="997"/>
      <c r="C384" s="998"/>
      <c r="D384" s="998"/>
      <c r="E384" s="999"/>
      <c r="F384" s="999"/>
      <c r="G384" s="997"/>
      <c r="H384" s="1000"/>
      <c r="I384" s="1001"/>
      <c r="J384" s="1002"/>
      <c r="K384" s="1001"/>
      <c r="L384" s="997"/>
      <c r="M384" s="1858"/>
      <c r="N384" s="1002"/>
      <c r="O384" s="936"/>
      <c r="P384" s="936"/>
      <c r="Q384" s="936"/>
    </row>
    <row r="385" spans="1:17" s="937" customFormat="1" x14ac:dyDescent="0.2">
      <c r="A385" s="1011"/>
      <c r="B385" s="997"/>
      <c r="C385" s="998"/>
      <c r="D385" s="998"/>
      <c r="E385" s="999"/>
      <c r="F385" s="999"/>
      <c r="G385" s="997"/>
      <c r="H385" s="1000"/>
      <c r="I385" s="1001"/>
      <c r="J385" s="1002"/>
      <c r="K385" s="1001"/>
      <c r="L385" s="997"/>
      <c r="M385" s="1858"/>
      <c r="N385" s="1002"/>
      <c r="O385" s="936"/>
      <c r="P385" s="936"/>
      <c r="Q385" s="936"/>
    </row>
    <row r="386" spans="1:17" s="937" customFormat="1" x14ac:dyDescent="0.2">
      <c r="A386" s="1011"/>
      <c r="B386" s="997"/>
      <c r="C386" s="998"/>
      <c r="D386" s="998"/>
      <c r="E386" s="999"/>
      <c r="F386" s="999"/>
      <c r="G386" s="997"/>
      <c r="H386" s="1000"/>
      <c r="I386" s="1001"/>
      <c r="J386" s="1002"/>
      <c r="K386" s="1001"/>
      <c r="L386" s="997"/>
      <c r="M386" s="1858"/>
      <c r="N386" s="1002"/>
      <c r="O386" s="936"/>
      <c r="P386" s="936"/>
      <c r="Q386" s="936"/>
    </row>
    <row r="387" spans="1:17" s="937" customFormat="1" x14ac:dyDescent="0.2">
      <c r="A387" s="1011"/>
      <c r="B387" s="997"/>
      <c r="C387" s="998"/>
      <c r="D387" s="998"/>
      <c r="E387" s="999"/>
      <c r="F387" s="999"/>
      <c r="G387" s="997"/>
      <c r="H387" s="1000"/>
      <c r="I387" s="1001"/>
      <c r="J387" s="1002"/>
      <c r="K387" s="1001"/>
      <c r="L387" s="997"/>
      <c r="M387" s="1858"/>
      <c r="N387" s="1002"/>
      <c r="O387" s="936"/>
      <c r="P387" s="936"/>
      <c r="Q387" s="936"/>
    </row>
    <row r="388" spans="1:17" s="937" customFormat="1" x14ac:dyDescent="0.2">
      <c r="A388" s="1011"/>
      <c r="B388" s="997"/>
      <c r="C388" s="998"/>
      <c r="D388" s="998"/>
      <c r="E388" s="999"/>
      <c r="F388" s="999"/>
      <c r="G388" s="997"/>
      <c r="H388" s="1000"/>
      <c r="I388" s="1001"/>
      <c r="J388" s="1002"/>
      <c r="K388" s="1001"/>
      <c r="L388" s="997"/>
      <c r="M388" s="1858"/>
      <c r="N388" s="1002"/>
      <c r="O388" s="936"/>
      <c r="P388" s="936"/>
      <c r="Q388" s="936"/>
    </row>
    <row r="389" spans="1:17" s="937" customFormat="1" x14ac:dyDescent="0.2">
      <c r="A389" s="1011"/>
      <c r="B389" s="997"/>
      <c r="C389" s="998"/>
      <c r="D389" s="998"/>
      <c r="E389" s="999"/>
      <c r="F389" s="999"/>
      <c r="G389" s="997"/>
      <c r="H389" s="1000"/>
      <c r="I389" s="1001"/>
      <c r="J389" s="1002"/>
      <c r="K389" s="1001"/>
      <c r="L389" s="997"/>
      <c r="M389" s="1858"/>
      <c r="N389" s="1002"/>
      <c r="O389" s="936"/>
      <c r="P389" s="936"/>
      <c r="Q389" s="936"/>
    </row>
    <row r="390" spans="1:17" s="937" customFormat="1" x14ac:dyDescent="0.2">
      <c r="A390" s="1011"/>
      <c r="B390" s="997"/>
      <c r="C390" s="998"/>
      <c r="D390" s="998"/>
      <c r="E390" s="999"/>
      <c r="F390" s="999"/>
      <c r="G390" s="997"/>
      <c r="H390" s="1000"/>
      <c r="I390" s="1001"/>
      <c r="J390" s="1002"/>
      <c r="K390" s="1001"/>
      <c r="L390" s="997"/>
      <c r="M390" s="1858"/>
      <c r="N390" s="1002"/>
      <c r="O390" s="936"/>
      <c r="P390" s="936"/>
      <c r="Q390" s="936"/>
    </row>
    <row r="391" spans="1:17" s="937" customFormat="1" x14ac:dyDescent="0.2">
      <c r="A391" s="1011"/>
      <c r="B391" s="997"/>
      <c r="C391" s="998"/>
      <c r="D391" s="998"/>
      <c r="E391" s="999"/>
      <c r="F391" s="999"/>
      <c r="G391" s="997"/>
      <c r="H391" s="1000"/>
      <c r="I391" s="1001"/>
      <c r="J391" s="1002"/>
      <c r="K391" s="1001"/>
      <c r="L391" s="997"/>
      <c r="M391" s="1858"/>
      <c r="N391" s="1002"/>
      <c r="O391" s="936"/>
      <c r="P391" s="936"/>
      <c r="Q391" s="936"/>
    </row>
    <row r="392" spans="1:17" s="937" customFormat="1" x14ac:dyDescent="0.2">
      <c r="A392" s="1011"/>
      <c r="B392" s="997"/>
      <c r="C392" s="998"/>
      <c r="D392" s="998"/>
      <c r="E392" s="999"/>
      <c r="F392" s="999"/>
      <c r="G392" s="997"/>
      <c r="H392" s="1000"/>
      <c r="I392" s="1001"/>
      <c r="J392" s="1002"/>
      <c r="K392" s="1001"/>
      <c r="L392" s="997"/>
      <c r="M392" s="1858"/>
      <c r="N392" s="1002"/>
      <c r="O392" s="936"/>
      <c r="P392" s="936"/>
      <c r="Q392" s="936"/>
    </row>
    <row r="393" spans="1:17" s="937" customFormat="1" x14ac:dyDescent="0.2">
      <c r="A393" s="1011"/>
      <c r="B393" s="997"/>
      <c r="C393" s="998"/>
      <c r="D393" s="998"/>
      <c r="E393" s="999"/>
      <c r="F393" s="999"/>
      <c r="G393" s="997"/>
      <c r="H393" s="1000"/>
      <c r="I393" s="1001"/>
      <c r="J393" s="1002"/>
      <c r="K393" s="1001"/>
      <c r="L393" s="997"/>
      <c r="M393" s="1858"/>
      <c r="N393" s="1002"/>
      <c r="O393" s="936"/>
      <c r="P393" s="936"/>
      <c r="Q393" s="936"/>
    </row>
    <row r="394" spans="1:17" s="937" customFormat="1" x14ac:dyDescent="0.2">
      <c r="A394" s="1011"/>
      <c r="B394" s="997"/>
      <c r="C394" s="998"/>
      <c r="D394" s="998"/>
      <c r="E394" s="999"/>
      <c r="F394" s="999"/>
      <c r="G394" s="997"/>
      <c r="H394" s="1000"/>
      <c r="I394" s="1001"/>
      <c r="J394" s="1002"/>
      <c r="K394" s="1001"/>
      <c r="L394" s="997"/>
      <c r="M394" s="1858"/>
      <c r="N394" s="1002"/>
      <c r="O394" s="936"/>
      <c r="P394" s="936"/>
      <c r="Q394" s="936"/>
    </row>
    <row r="395" spans="1:17" s="937" customFormat="1" x14ac:dyDescent="0.2">
      <c r="A395" s="1011"/>
      <c r="B395" s="997"/>
      <c r="C395" s="998"/>
      <c r="D395" s="998"/>
      <c r="E395" s="999"/>
      <c r="F395" s="999"/>
      <c r="G395" s="997"/>
      <c r="H395" s="1000"/>
      <c r="I395" s="1001"/>
      <c r="J395" s="1002"/>
      <c r="K395" s="1001"/>
      <c r="L395" s="997"/>
      <c r="M395" s="1858"/>
      <c r="N395" s="1002"/>
      <c r="O395" s="936"/>
      <c r="P395" s="936"/>
      <c r="Q395" s="936"/>
    </row>
    <row r="396" spans="1:17" s="937" customFormat="1" x14ac:dyDescent="0.2">
      <c r="A396" s="1011"/>
      <c r="B396" s="997"/>
      <c r="C396" s="998"/>
      <c r="D396" s="998"/>
      <c r="E396" s="999"/>
      <c r="F396" s="999"/>
      <c r="G396" s="997"/>
      <c r="H396" s="1000"/>
      <c r="I396" s="1001"/>
      <c r="J396" s="1002"/>
      <c r="K396" s="1001"/>
      <c r="L396" s="997"/>
      <c r="M396" s="1858"/>
      <c r="N396" s="1002"/>
      <c r="O396" s="936"/>
      <c r="P396" s="936"/>
      <c r="Q396" s="936"/>
    </row>
    <row r="397" spans="1:17" s="937" customFormat="1" x14ac:dyDescent="0.2">
      <c r="A397" s="1011"/>
      <c r="B397" s="997"/>
      <c r="C397" s="998"/>
      <c r="D397" s="998"/>
      <c r="E397" s="999"/>
      <c r="F397" s="999"/>
      <c r="G397" s="997"/>
      <c r="H397" s="1000"/>
      <c r="I397" s="1001"/>
      <c r="J397" s="1002"/>
      <c r="K397" s="1001"/>
      <c r="L397" s="997"/>
      <c r="M397" s="1858"/>
      <c r="N397" s="1002"/>
      <c r="O397" s="936"/>
      <c r="P397" s="936"/>
      <c r="Q397" s="936"/>
    </row>
    <row r="398" spans="1:17" s="937" customFormat="1" x14ac:dyDescent="0.2">
      <c r="A398" s="1011"/>
      <c r="B398" s="997"/>
      <c r="C398" s="998"/>
      <c r="D398" s="998"/>
      <c r="E398" s="999"/>
      <c r="F398" s="999"/>
      <c r="G398" s="997"/>
      <c r="H398" s="1000"/>
      <c r="I398" s="1001"/>
      <c r="J398" s="1002"/>
      <c r="K398" s="1001"/>
      <c r="L398" s="997"/>
      <c r="M398" s="1858"/>
      <c r="N398" s="1002"/>
      <c r="O398" s="936"/>
      <c r="P398" s="936"/>
      <c r="Q398" s="936"/>
    </row>
    <row r="399" spans="1:17" s="937" customFormat="1" x14ac:dyDescent="0.2">
      <c r="A399" s="1011"/>
      <c r="B399" s="997"/>
      <c r="C399" s="998"/>
      <c r="D399" s="998"/>
      <c r="E399" s="999"/>
      <c r="F399" s="999"/>
      <c r="G399" s="997"/>
      <c r="H399" s="1000"/>
      <c r="I399" s="1001"/>
      <c r="J399" s="1002"/>
      <c r="K399" s="1001"/>
      <c r="L399" s="997"/>
      <c r="M399" s="1858"/>
      <c r="N399" s="1002"/>
      <c r="O399" s="936"/>
      <c r="P399" s="936"/>
      <c r="Q399" s="936"/>
    </row>
    <row r="400" spans="1:17" s="937" customFormat="1" x14ac:dyDescent="0.2">
      <c r="A400" s="1011"/>
      <c r="B400" s="997"/>
      <c r="C400" s="998"/>
      <c r="D400" s="998"/>
      <c r="E400" s="999"/>
      <c r="F400" s="999"/>
      <c r="G400" s="997"/>
      <c r="H400" s="1000"/>
      <c r="I400" s="1001"/>
      <c r="J400" s="1002"/>
      <c r="K400" s="1001"/>
      <c r="L400" s="997"/>
      <c r="M400" s="1858"/>
      <c r="N400" s="1002"/>
      <c r="O400" s="936"/>
      <c r="P400" s="936"/>
      <c r="Q400" s="936"/>
    </row>
    <row r="401" spans="1:17" s="937" customFormat="1" x14ac:dyDescent="0.2">
      <c r="A401" s="1011"/>
      <c r="B401" s="997"/>
      <c r="C401" s="998"/>
      <c r="D401" s="998"/>
      <c r="E401" s="999"/>
      <c r="F401" s="999"/>
      <c r="G401" s="997"/>
      <c r="H401" s="1000"/>
      <c r="I401" s="1001"/>
      <c r="J401" s="1002"/>
      <c r="K401" s="1001"/>
      <c r="L401" s="997"/>
      <c r="M401" s="1858"/>
      <c r="N401" s="1002"/>
      <c r="O401" s="936"/>
      <c r="P401" s="936"/>
      <c r="Q401" s="936"/>
    </row>
    <row r="402" spans="1:17" s="937" customFormat="1" x14ac:dyDescent="0.2">
      <c r="A402" s="1011"/>
      <c r="B402" s="997"/>
      <c r="C402" s="998"/>
      <c r="D402" s="998"/>
      <c r="E402" s="999"/>
      <c r="F402" s="999"/>
      <c r="G402" s="997"/>
      <c r="H402" s="1000"/>
      <c r="I402" s="1001"/>
      <c r="J402" s="1002"/>
      <c r="K402" s="1001"/>
      <c r="L402" s="997"/>
      <c r="M402" s="1858"/>
      <c r="N402" s="1002"/>
      <c r="O402" s="936"/>
      <c r="P402" s="936"/>
      <c r="Q402" s="936"/>
    </row>
    <row r="403" spans="1:17" s="937" customFormat="1" x14ac:dyDescent="0.2">
      <c r="A403" s="1011"/>
      <c r="B403" s="997"/>
      <c r="C403" s="998"/>
      <c r="D403" s="998"/>
      <c r="E403" s="999"/>
      <c r="F403" s="999"/>
      <c r="G403" s="997"/>
      <c r="H403" s="1000"/>
      <c r="I403" s="1001"/>
      <c r="J403" s="1002"/>
      <c r="K403" s="1001"/>
      <c r="L403" s="997"/>
      <c r="M403" s="1858"/>
      <c r="N403" s="1002"/>
      <c r="O403" s="936"/>
      <c r="P403" s="936"/>
      <c r="Q403" s="936"/>
    </row>
    <row r="404" spans="1:17" s="937" customFormat="1" x14ac:dyDescent="0.2">
      <c r="A404" s="1011"/>
      <c r="B404" s="997"/>
      <c r="C404" s="998"/>
      <c r="D404" s="998"/>
      <c r="E404" s="999"/>
      <c r="F404" s="999"/>
      <c r="G404" s="997"/>
      <c r="H404" s="1000"/>
      <c r="I404" s="1001"/>
      <c r="J404" s="1002"/>
      <c r="K404" s="1001"/>
      <c r="L404" s="997"/>
      <c r="M404" s="1858"/>
      <c r="N404" s="1002"/>
      <c r="O404" s="936"/>
      <c r="P404" s="936"/>
      <c r="Q404" s="936"/>
    </row>
    <row r="405" spans="1:17" s="937" customFormat="1" x14ac:dyDescent="0.2">
      <c r="A405" s="1011"/>
      <c r="B405" s="997"/>
      <c r="C405" s="998"/>
      <c r="D405" s="998"/>
      <c r="E405" s="999"/>
      <c r="F405" s="999"/>
      <c r="G405" s="997"/>
      <c r="H405" s="1000"/>
      <c r="I405" s="1001"/>
      <c r="J405" s="1002"/>
      <c r="K405" s="1001"/>
      <c r="L405" s="997"/>
      <c r="M405" s="1858"/>
      <c r="N405" s="1002"/>
      <c r="O405" s="936"/>
      <c r="P405" s="936"/>
      <c r="Q405" s="936"/>
    </row>
    <row r="406" spans="1:17" s="937" customFormat="1" x14ac:dyDescent="0.2">
      <c r="A406" s="1011"/>
      <c r="B406" s="997"/>
      <c r="C406" s="998"/>
      <c r="D406" s="998"/>
      <c r="E406" s="999"/>
      <c r="F406" s="999"/>
      <c r="G406" s="997"/>
      <c r="H406" s="1000"/>
      <c r="I406" s="1001"/>
      <c r="J406" s="1002"/>
      <c r="K406" s="1001"/>
      <c r="L406" s="997"/>
      <c r="M406" s="1858"/>
      <c r="N406" s="1002"/>
      <c r="O406" s="936"/>
      <c r="P406" s="936"/>
      <c r="Q406" s="936"/>
    </row>
    <row r="407" spans="1:17" s="937" customFormat="1" x14ac:dyDescent="0.2">
      <c r="A407" s="1011"/>
      <c r="B407" s="997"/>
      <c r="C407" s="998"/>
      <c r="D407" s="998"/>
      <c r="E407" s="999"/>
      <c r="F407" s="999"/>
      <c r="G407" s="997"/>
      <c r="H407" s="1000"/>
      <c r="I407" s="1001"/>
      <c r="J407" s="1002"/>
      <c r="K407" s="1001"/>
      <c r="L407" s="997"/>
      <c r="M407" s="1858"/>
      <c r="N407" s="1002"/>
      <c r="O407" s="936"/>
      <c r="P407" s="936"/>
      <c r="Q407" s="936"/>
    </row>
    <row r="408" spans="1:17" s="937" customFormat="1" x14ac:dyDescent="0.2">
      <c r="A408" s="1011"/>
      <c r="B408" s="997"/>
      <c r="C408" s="998"/>
      <c r="D408" s="998"/>
      <c r="E408" s="999"/>
      <c r="F408" s="999"/>
      <c r="G408" s="997"/>
      <c r="H408" s="1000"/>
      <c r="I408" s="1001"/>
      <c r="J408" s="1002"/>
      <c r="K408" s="1001"/>
      <c r="L408" s="997"/>
      <c r="M408" s="1858"/>
      <c r="N408" s="1002"/>
      <c r="O408" s="936"/>
      <c r="P408" s="936"/>
      <c r="Q408" s="936"/>
    </row>
    <row r="409" spans="1:17" s="937" customFormat="1" x14ac:dyDescent="0.2">
      <c r="A409" s="1011"/>
      <c r="B409" s="997"/>
      <c r="C409" s="998"/>
      <c r="D409" s="998"/>
      <c r="E409" s="999"/>
      <c r="F409" s="999"/>
      <c r="G409" s="997"/>
      <c r="H409" s="1000"/>
      <c r="I409" s="1001"/>
      <c r="J409" s="1002"/>
      <c r="K409" s="1001"/>
      <c r="L409" s="997"/>
      <c r="M409" s="1858"/>
      <c r="N409" s="1002"/>
      <c r="O409" s="936"/>
      <c r="P409" s="936"/>
      <c r="Q409" s="936"/>
    </row>
    <row r="410" spans="1:17" s="937" customFormat="1" x14ac:dyDescent="0.2">
      <c r="A410" s="1011"/>
      <c r="B410" s="997"/>
      <c r="C410" s="998"/>
      <c r="D410" s="998"/>
      <c r="E410" s="999"/>
      <c r="F410" s="999"/>
      <c r="G410" s="997"/>
      <c r="H410" s="1000"/>
      <c r="I410" s="1001"/>
      <c r="J410" s="1002"/>
      <c r="K410" s="1001"/>
      <c r="L410" s="997"/>
      <c r="M410" s="1858"/>
      <c r="N410" s="1002"/>
      <c r="O410" s="936"/>
      <c r="P410" s="936"/>
      <c r="Q410" s="936"/>
    </row>
    <row r="411" spans="1:17" s="937" customFormat="1" x14ac:dyDescent="0.2">
      <c r="A411" s="1011"/>
      <c r="B411" s="997"/>
      <c r="C411" s="998"/>
      <c r="D411" s="998"/>
      <c r="E411" s="999"/>
      <c r="F411" s="999"/>
      <c r="G411" s="997"/>
      <c r="H411" s="1000"/>
      <c r="I411" s="1001"/>
      <c r="J411" s="1002"/>
      <c r="K411" s="1001"/>
      <c r="L411" s="997"/>
      <c r="M411" s="1858"/>
      <c r="N411" s="1002"/>
      <c r="O411" s="936"/>
      <c r="P411" s="936"/>
      <c r="Q411" s="936"/>
    </row>
    <row r="412" spans="1:17" s="937" customFormat="1" x14ac:dyDescent="0.2">
      <c r="A412" s="1011"/>
      <c r="B412" s="997"/>
      <c r="C412" s="998"/>
      <c r="D412" s="998"/>
      <c r="E412" s="999"/>
      <c r="F412" s="999"/>
      <c r="G412" s="997"/>
      <c r="H412" s="1000"/>
      <c r="I412" s="1001"/>
      <c r="J412" s="1002"/>
      <c r="K412" s="1001"/>
      <c r="L412" s="997"/>
      <c r="M412" s="1858"/>
      <c r="N412" s="1002"/>
      <c r="O412" s="936"/>
      <c r="P412" s="936"/>
      <c r="Q412" s="936"/>
    </row>
    <row r="413" spans="1:17" s="937" customFormat="1" x14ac:dyDescent="0.2">
      <c r="A413" s="1011"/>
      <c r="B413" s="997"/>
      <c r="C413" s="998"/>
      <c r="D413" s="998"/>
      <c r="E413" s="999"/>
      <c r="F413" s="999"/>
      <c r="G413" s="997"/>
      <c r="H413" s="1000"/>
      <c r="I413" s="1001"/>
      <c r="J413" s="1002"/>
      <c r="K413" s="1001"/>
      <c r="L413" s="997"/>
      <c r="M413" s="1858"/>
      <c r="N413" s="1002"/>
      <c r="O413" s="936"/>
      <c r="P413" s="936"/>
      <c r="Q413" s="936"/>
    </row>
    <row r="414" spans="1:17" s="937" customFormat="1" x14ac:dyDescent="0.2">
      <c r="A414" s="1011"/>
      <c r="B414" s="997"/>
      <c r="C414" s="998"/>
      <c r="D414" s="998"/>
      <c r="E414" s="999"/>
      <c r="F414" s="999"/>
      <c r="G414" s="997"/>
      <c r="H414" s="1000"/>
      <c r="I414" s="1001"/>
      <c r="J414" s="1002"/>
      <c r="K414" s="1001"/>
      <c r="L414" s="997"/>
      <c r="M414" s="1858"/>
      <c r="N414" s="1002"/>
      <c r="O414" s="936"/>
      <c r="P414" s="936"/>
      <c r="Q414" s="936"/>
    </row>
    <row r="415" spans="1:17" s="937" customFormat="1" x14ac:dyDescent="0.2">
      <c r="A415" s="1011"/>
      <c r="B415" s="997"/>
      <c r="C415" s="998"/>
      <c r="D415" s="998"/>
      <c r="E415" s="999"/>
      <c r="F415" s="999"/>
      <c r="G415" s="997"/>
      <c r="H415" s="1000"/>
      <c r="I415" s="1001"/>
      <c r="J415" s="1002"/>
      <c r="K415" s="1001"/>
      <c r="L415" s="997"/>
      <c r="M415" s="1858"/>
      <c r="N415" s="1002"/>
      <c r="O415" s="936"/>
      <c r="P415" s="936"/>
      <c r="Q415" s="936"/>
    </row>
    <row r="416" spans="1:17" s="937" customFormat="1" x14ac:dyDescent="0.2">
      <c r="A416" s="1011"/>
      <c r="B416" s="997"/>
      <c r="C416" s="998"/>
      <c r="D416" s="998"/>
      <c r="E416" s="999"/>
      <c r="F416" s="999"/>
      <c r="G416" s="997"/>
      <c r="H416" s="1000"/>
      <c r="I416" s="1001"/>
      <c r="J416" s="1002"/>
      <c r="K416" s="1001"/>
      <c r="L416" s="997"/>
      <c r="M416" s="1858"/>
      <c r="N416" s="1002"/>
      <c r="O416" s="936"/>
      <c r="P416" s="936"/>
      <c r="Q416" s="936"/>
    </row>
    <row r="417" spans="1:17" s="937" customFormat="1" x14ac:dyDescent="0.2">
      <c r="A417" s="1011"/>
      <c r="B417" s="997"/>
      <c r="C417" s="998"/>
      <c r="D417" s="998"/>
      <c r="E417" s="999"/>
      <c r="F417" s="999"/>
      <c r="G417" s="997"/>
      <c r="H417" s="1000"/>
      <c r="I417" s="1001"/>
      <c r="J417" s="1002"/>
      <c r="K417" s="1001"/>
      <c r="L417" s="997"/>
      <c r="M417" s="1858"/>
      <c r="N417" s="1002"/>
      <c r="O417" s="936"/>
      <c r="P417" s="936"/>
      <c r="Q417" s="936"/>
    </row>
    <row r="418" spans="1:17" s="937" customFormat="1" x14ac:dyDescent="0.2">
      <c r="A418" s="1011"/>
      <c r="B418" s="997"/>
      <c r="C418" s="998"/>
      <c r="D418" s="998"/>
      <c r="E418" s="999"/>
      <c r="F418" s="999"/>
      <c r="G418" s="997"/>
      <c r="H418" s="1000"/>
      <c r="I418" s="1001"/>
      <c r="J418" s="1002"/>
      <c r="K418" s="1001"/>
      <c r="L418" s="997"/>
      <c r="M418" s="1858"/>
      <c r="N418" s="1002"/>
      <c r="O418" s="936"/>
      <c r="P418" s="936"/>
      <c r="Q418" s="936"/>
    </row>
    <row r="419" spans="1:17" s="937" customFormat="1" x14ac:dyDescent="0.2">
      <c r="A419" s="1011"/>
      <c r="B419" s="997"/>
      <c r="C419" s="998"/>
      <c r="D419" s="998"/>
      <c r="E419" s="999"/>
      <c r="F419" s="999"/>
      <c r="G419" s="997"/>
      <c r="H419" s="1000"/>
      <c r="I419" s="1001"/>
      <c r="J419" s="1002"/>
      <c r="K419" s="1001"/>
      <c r="L419" s="997"/>
      <c r="M419" s="1858"/>
      <c r="N419" s="1002"/>
      <c r="O419" s="936"/>
      <c r="P419" s="936"/>
      <c r="Q419" s="936"/>
    </row>
    <row r="420" spans="1:17" s="937" customFormat="1" x14ac:dyDescent="0.2">
      <c r="A420" s="1011"/>
      <c r="B420" s="997"/>
      <c r="C420" s="998"/>
      <c r="D420" s="998"/>
      <c r="E420" s="999"/>
      <c r="F420" s="999"/>
      <c r="G420" s="997"/>
      <c r="H420" s="1000"/>
      <c r="I420" s="1001"/>
      <c r="J420" s="1002"/>
      <c r="K420" s="1001"/>
      <c r="L420" s="997"/>
      <c r="M420" s="1858"/>
      <c r="N420" s="1002"/>
      <c r="O420" s="936"/>
      <c r="P420" s="936"/>
      <c r="Q420" s="936"/>
    </row>
    <row r="421" spans="1:17" s="937" customFormat="1" x14ac:dyDescent="0.2">
      <c r="A421" s="1011"/>
      <c r="B421" s="997"/>
      <c r="C421" s="998"/>
      <c r="D421" s="998"/>
      <c r="E421" s="999"/>
      <c r="F421" s="999"/>
      <c r="G421" s="997"/>
      <c r="H421" s="1000"/>
      <c r="I421" s="1001"/>
      <c r="J421" s="1002"/>
      <c r="K421" s="1001"/>
      <c r="L421" s="997"/>
      <c r="M421" s="1858"/>
      <c r="N421" s="1002"/>
      <c r="O421" s="936"/>
      <c r="P421" s="936"/>
      <c r="Q421" s="936"/>
    </row>
    <row r="422" spans="1:17" s="937" customFormat="1" x14ac:dyDescent="0.2">
      <c r="A422" s="1011"/>
      <c r="B422" s="997"/>
      <c r="C422" s="998"/>
      <c r="D422" s="998"/>
      <c r="E422" s="999"/>
      <c r="F422" s="999"/>
      <c r="G422" s="997"/>
      <c r="H422" s="1000"/>
      <c r="I422" s="1001"/>
      <c r="J422" s="1002"/>
      <c r="K422" s="1001"/>
      <c r="L422" s="997"/>
      <c r="M422" s="1858"/>
      <c r="N422" s="1002"/>
      <c r="O422" s="936"/>
      <c r="P422" s="936"/>
      <c r="Q422" s="936"/>
    </row>
    <row r="423" spans="1:17" s="937" customFormat="1" x14ac:dyDescent="0.2">
      <c r="A423" s="1011"/>
      <c r="B423" s="997"/>
      <c r="C423" s="998"/>
      <c r="D423" s="998"/>
      <c r="E423" s="999"/>
      <c r="F423" s="999"/>
      <c r="G423" s="997"/>
      <c r="H423" s="1000"/>
      <c r="I423" s="1001"/>
      <c r="J423" s="1002"/>
      <c r="K423" s="1001"/>
      <c r="L423" s="997"/>
      <c r="M423" s="1858"/>
      <c r="N423" s="1002"/>
      <c r="O423" s="936"/>
      <c r="P423" s="936"/>
      <c r="Q423" s="936"/>
    </row>
    <row r="424" spans="1:17" s="937" customFormat="1" x14ac:dyDescent="0.2">
      <c r="A424" s="1011"/>
      <c r="B424" s="997"/>
      <c r="C424" s="998"/>
      <c r="D424" s="998"/>
      <c r="E424" s="999"/>
      <c r="F424" s="999"/>
      <c r="G424" s="997"/>
      <c r="H424" s="1000"/>
      <c r="I424" s="1001"/>
      <c r="J424" s="1002"/>
      <c r="K424" s="1001"/>
      <c r="L424" s="997"/>
      <c r="M424" s="1858"/>
      <c r="N424" s="1002"/>
      <c r="O424" s="936"/>
      <c r="P424" s="936"/>
      <c r="Q424" s="936"/>
    </row>
    <row r="425" spans="1:17" s="937" customFormat="1" x14ac:dyDescent="0.2">
      <c r="A425" s="1011"/>
      <c r="B425" s="997"/>
      <c r="C425" s="998"/>
      <c r="D425" s="998"/>
      <c r="E425" s="999"/>
      <c r="F425" s="999"/>
      <c r="G425" s="997"/>
      <c r="H425" s="1000"/>
      <c r="I425" s="1001"/>
      <c r="J425" s="1002"/>
      <c r="K425" s="1001"/>
      <c r="L425" s="997"/>
      <c r="M425" s="1858"/>
      <c r="N425" s="1002"/>
      <c r="O425" s="936"/>
      <c r="P425" s="936"/>
      <c r="Q425" s="936"/>
    </row>
    <row r="426" spans="1:17" s="937" customFormat="1" x14ac:dyDescent="0.2">
      <c r="A426" s="1011"/>
      <c r="B426" s="997"/>
      <c r="C426" s="998"/>
      <c r="D426" s="998"/>
      <c r="E426" s="999"/>
      <c r="F426" s="999"/>
      <c r="G426" s="997"/>
      <c r="H426" s="1000"/>
      <c r="I426" s="1001"/>
      <c r="J426" s="1002"/>
      <c r="K426" s="1001"/>
      <c r="L426" s="997"/>
      <c r="M426" s="1858"/>
      <c r="N426" s="1002"/>
      <c r="O426" s="936"/>
      <c r="P426" s="936"/>
      <c r="Q426" s="936"/>
    </row>
    <row r="427" spans="1:17" s="937" customFormat="1" x14ac:dyDescent="0.2">
      <c r="A427" s="1011"/>
      <c r="B427" s="997"/>
      <c r="C427" s="998"/>
      <c r="D427" s="998"/>
      <c r="E427" s="999"/>
      <c r="F427" s="999"/>
      <c r="G427" s="997"/>
      <c r="H427" s="1000"/>
      <c r="I427" s="1001"/>
      <c r="J427" s="1002"/>
      <c r="K427" s="1001"/>
      <c r="L427" s="997"/>
      <c r="M427" s="1858"/>
      <c r="N427" s="1002"/>
      <c r="O427" s="936"/>
      <c r="P427" s="936"/>
      <c r="Q427" s="936"/>
    </row>
    <row r="428" spans="1:17" s="937" customFormat="1" x14ac:dyDescent="0.2">
      <c r="A428" s="1011"/>
      <c r="B428" s="997"/>
      <c r="C428" s="998"/>
      <c r="D428" s="998"/>
      <c r="E428" s="999"/>
      <c r="F428" s="999"/>
      <c r="G428" s="997"/>
      <c r="H428" s="1000"/>
      <c r="I428" s="1001"/>
      <c r="J428" s="1002"/>
      <c r="K428" s="1001"/>
      <c r="L428" s="997"/>
      <c r="M428" s="1858"/>
      <c r="N428" s="1002"/>
      <c r="O428" s="936"/>
      <c r="P428" s="936"/>
      <c r="Q428" s="936"/>
    </row>
    <row r="429" spans="1:17" s="937" customFormat="1" x14ac:dyDescent="0.2">
      <c r="A429" s="1011"/>
      <c r="B429" s="997"/>
      <c r="C429" s="998"/>
      <c r="D429" s="998"/>
      <c r="E429" s="999"/>
      <c r="F429" s="999"/>
      <c r="G429" s="997"/>
      <c r="H429" s="1000"/>
      <c r="I429" s="1001"/>
      <c r="J429" s="1002"/>
      <c r="K429" s="1001"/>
      <c r="L429" s="997"/>
      <c r="M429" s="1858"/>
      <c r="N429" s="1002"/>
      <c r="O429" s="936"/>
      <c r="P429" s="936"/>
      <c r="Q429" s="936"/>
    </row>
    <row r="430" spans="1:17" s="937" customFormat="1" x14ac:dyDescent="0.2">
      <c r="A430" s="1011"/>
      <c r="B430" s="997"/>
      <c r="C430" s="998"/>
      <c r="D430" s="998"/>
      <c r="E430" s="999"/>
      <c r="F430" s="999"/>
      <c r="G430" s="997"/>
      <c r="H430" s="1000"/>
      <c r="I430" s="1001"/>
      <c r="J430" s="1002"/>
      <c r="K430" s="1001"/>
      <c r="L430" s="997"/>
      <c r="M430" s="1858"/>
      <c r="N430" s="1002"/>
      <c r="O430" s="936"/>
      <c r="P430" s="936"/>
      <c r="Q430" s="936"/>
    </row>
    <row r="431" spans="1:17" s="937" customFormat="1" x14ac:dyDescent="0.2">
      <c r="A431" s="1011"/>
      <c r="B431" s="997"/>
      <c r="C431" s="998"/>
      <c r="D431" s="998"/>
      <c r="E431" s="999"/>
      <c r="F431" s="999"/>
      <c r="G431" s="997"/>
      <c r="H431" s="1000"/>
      <c r="I431" s="1001"/>
      <c r="J431" s="1002"/>
      <c r="K431" s="1001"/>
      <c r="L431" s="997"/>
      <c r="M431" s="1858"/>
      <c r="N431" s="1002"/>
      <c r="O431" s="936"/>
      <c r="P431" s="936"/>
      <c r="Q431" s="936"/>
    </row>
    <row r="432" spans="1:17" s="937" customFormat="1" x14ac:dyDescent="0.2">
      <c r="A432" s="1011"/>
      <c r="B432" s="997"/>
      <c r="C432" s="998"/>
      <c r="D432" s="998"/>
      <c r="E432" s="999"/>
      <c r="F432" s="999"/>
      <c r="G432" s="997"/>
      <c r="H432" s="1000"/>
      <c r="I432" s="1001"/>
      <c r="J432" s="1002"/>
      <c r="K432" s="1001"/>
      <c r="L432" s="997"/>
      <c r="M432" s="1858"/>
      <c r="N432" s="1002"/>
      <c r="O432" s="936"/>
      <c r="P432" s="936"/>
      <c r="Q432" s="936"/>
    </row>
    <row r="433" spans="1:17" s="937" customFormat="1" x14ac:dyDescent="0.2">
      <c r="A433" s="1011"/>
      <c r="B433" s="997"/>
      <c r="C433" s="998"/>
      <c r="D433" s="998"/>
      <c r="E433" s="999"/>
      <c r="F433" s="999"/>
      <c r="G433" s="997"/>
      <c r="H433" s="1000"/>
      <c r="I433" s="1001"/>
      <c r="J433" s="1002"/>
      <c r="K433" s="1001"/>
      <c r="L433" s="997"/>
      <c r="M433" s="1858"/>
      <c r="N433" s="1002"/>
      <c r="O433" s="936"/>
      <c r="P433" s="936"/>
      <c r="Q433" s="936"/>
    </row>
    <row r="434" spans="1:17" s="937" customFormat="1" x14ac:dyDescent="0.2">
      <c r="A434" s="1011"/>
      <c r="B434" s="997"/>
      <c r="C434" s="998"/>
      <c r="D434" s="998"/>
      <c r="E434" s="999"/>
      <c r="F434" s="999"/>
      <c r="G434" s="997"/>
      <c r="H434" s="1000"/>
      <c r="I434" s="1001"/>
      <c r="J434" s="1002"/>
      <c r="K434" s="1001"/>
      <c r="L434" s="997"/>
      <c r="M434" s="1858"/>
      <c r="N434" s="1002"/>
      <c r="O434" s="936"/>
      <c r="P434" s="936"/>
      <c r="Q434" s="936"/>
    </row>
    <row r="435" spans="1:17" s="937" customFormat="1" x14ac:dyDescent="0.2">
      <c r="A435" s="1011"/>
      <c r="B435" s="997"/>
      <c r="C435" s="998"/>
      <c r="D435" s="998"/>
      <c r="E435" s="999"/>
      <c r="F435" s="999"/>
      <c r="G435" s="997"/>
      <c r="H435" s="1000"/>
      <c r="I435" s="1001"/>
      <c r="J435" s="1002"/>
      <c r="K435" s="1001"/>
      <c r="L435" s="997"/>
      <c r="M435" s="1858"/>
      <c r="N435" s="1002"/>
      <c r="O435" s="936"/>
      <c r="P435" s="936"/>
      <c r="Q435" s="936"/>
    </row>
    <row r="436" spans="1:17" s="937" customFormat="1" x14ac:dyDescent="0.2">
      <c r="A436" s="1011"/>
      <c r="B436" s="997"/>
      <c r="C436" s="998"/>
      <c r="D436" s="998"/>
      <c r="E436" s="999"/>
      <c r="F436" s="999"/>
      <c r="G436" s="997"/>
      <c r="H436" s="1000"/>
      <c r="I436" s="1001"/>
      <c r="J436" s="1002"/>
      <c r="K436" s="1001"/>
      <c r="L436" s="997"/>
      <c r="M436" s="1858"/>
      <c r="N436" s="1002"/>
      <c r="O436" s="936"/>
      <c r="P436" s="936"/>
      <c r="Q436" s="936"/>
    </row>
    <row r="437" spans="1:17" s="937" customFormat="1" x14ac:dyDescent="0.2">
      <c r="A437" s="1011"/>
      <c r="B437" s="997"/>
      <c r="C437" s="998"/>
      <c r="D437" s="998"/>
      <c r="E437" s="999"/>
      <c r="F437" s="999"/>
      <c r="G437" s="997"/>
      <c r="H437" s="1000"/>
      <c r="I437" s="1001"/>
      <c r="J437" s="1002"/>
      <c r="K437" s="1001"/>
      <c r="L437" s="997"/>
      <c r="M437" s="1858"/>
      <c r="N437" s="1002"/>
      <c r="O437" s="936"/>
      <c r="P437" s="936"/>
      <c r="Q437" s="936"/>
    </row>
    <row r="438" spans="1:17" s="937" customFormat="1" x14ac:dyDescent="0.2">
      <c r="A438" s="1011"/>
      <c r="B438" s="997"/>
      <c r="C438" s="998"/>
      <c r="D438" s="998"/>
      <c r="E438" s="999"/>
      <c r="F438" s="999"/>
      <c r="G438" s="997"/>
      <c r="H438" s="1000"/>
      <c r="I438" s="1001"/>
      <c r="J438" s="1002"/>
      <c r="K438" s="1001"/>
      <c r="L438" s="997"/>
      <c r="M438" s="1858"/>
      <c r="N438" s="1002"/>
      <c r="O438" s="936"/>
      <c r="P438" s="936"/>
      <c r="Q438" s="936"/>
    </row>
    <row r="439" spans="1:17" s="937" customFormat="1" x14ac:dyDescent="0.2">
      <c r="A439" s="1011"/>
      <c r="B439" s="997"/>
      <c r="C439" s="998"/>
      <c r="D439" s="998"/>
      <c r="E439" s="999"/>
      <c r="F439" s="999"/>
      <c r="G439" s="997"/>
      <c r="H439" s="1000"/>
      <c r="I439" s="1001"/>
      <c r="J439" s="1002"/>
      <c r="K439" s="1001"/>
      <c r="L439" s="997"/>
      <c r="M439" s="1858"/>
      <c r="N439" s="1002"/>
      <c r="O439" s="936"/>
      <c r="P439" s="936"/>
      <c r="Q439" s="936"/>
    </row>
    <row r="440" spans="1:17" s="937" customFormat="1" x14ac:dyDescent="0.2">
      <c r="A440" s="1011"/>
      <c r="B440" s="997"/>
      <c r="C440" s="998"/>
      <c r="D440" s="998"/>
      <c r="E440" s="999"/>
      <c r="F440" s="999"/>
      <c r="G440" s="997"/>
      <c r="H440" s="1000"/>
      <c r="I440" s="1001"/>
      <c r="J440" s="1002"/>
      <c r="K440" s="1001"/>
      <c r="L440" s="997"/>
      <c r="M440" s="1858"/>
      <c r="N440" s="1002"/>
      <c r="O440" s="936"/>
      <c r="P440" s="936"/>
      <c r="Q440" s="936"/>
    </row>
    <row r="441" spans="1:17" s="937" customFormat="1" x14ac:dyDescent="0.2">
      <c r="A441" s="1011"/>
      <c r="B441" s="997"/>
      <c r="C441" s="998"/>
      <c r="D441" s="998"/>
      <c r="E441" s="999"/>
      <c r="F441" s="999"/>
      <c r="G441" s="997"/>
      <c r="H441" s="1000"/>
      <c r="I441" s="1001"/>
      <c r="J441" s="1002"/>
      <c r="K441" s="1001"/>
      <c r="L441" s="997"/>
      <c r="M441" s="1858"/>
      <c r="N441" s="1002"/>
      <c r="O441" s="936"/>
      <c r="P441" s="936"/>
      <c r="Q441" s="936"/>
    </row>
    <row r="442" spans="1:17" s="937" customFormat="1" x14ac:dyDescent="0.2">
      <c r="A442" s="1011"/>
      <c r="B442" s="997"/>
      <c r="C442" s="998"/>
      <c r="D442" s="998"/>
      <c r="E442" s="999"/>
      <c r="F442" s="999"/>
      <c r="G442" s="997"/>
      <c r="H442" s="1000"/>
      <c r="I442" s="1001"/>
      <c r="J442" s="1002"/>
      <c r="K442" s="1001"/>
      <c r="L442" s="997"/>
      <c r="M442" s="1858"/>
      <c r="N442" s="1002"/>
      <c r="O442" s="936"/>
      <c r="P442" s="936"/>
      <c r="Q442" s="936"/>
    </row>
    <row r="443" spans="1:17" s="937" customFormat="1" x14ac:dyDescent="0.2">
      <c r="A443" s="1011"/>
      <c r="B443" s="997"/>
      <c r="C443" s="998"/>
      <c r="D443" s="998"/>
      <c r="E443" s="999"/>
      <c r="F443" s="999"/>
      <c r="G443" s="997"/>
      <c r="H443" s="1000"/>
      <c r="I443" s="1001"/>
      <c r="J443" s="1002"/>
      <c r="K443" s="1001"/>
      <c r="L443" s="997"/>
      <c r="M443" s="1858"/>
      <c r="N443" s="1002"/>
      <c r="O443" s="936"/>
      <c r="P443" s="936"/>
      <c r="Q443" s="936"/>
    </row>
    <row r="444" spans="1:17" s="937" customFormat="1" x14ac:dyDescent="0.2">
      <c r="A444" s="1011"/>
      <c r="B444" s="997"/>
      <c r="C444" s="998"/>
      <c r="D444" s="998"/>
      <c r="E444" s="999"/>
      <c r="F444" s="999"/>
      <c r="G444" s="997"/>
      <c r="H444" s="1000"/>
      <c r="I444" s="1001"/>
      <c r="J444" s="1002"/>
      <c r="K444" s="1001"/>
      <c r="L444" s="997"/>
      <c r="M444" s="1858"/>
      <c r="N444" s="1002"/>
      <c r="O444" s="936"/>
      <c r="P444" s="936"/>
      <c r="Q444" s="936"/>
    </row>
    <row r="445" spans="1:17" s="937" customFormat="1" x14ac:dyDescent="0.2">
      <c r="A445" s="1011"/>
      <c r="B445" s="997"/>
      <c r="C445" s="998"/>
      <c r="D445" s="998"/>
      <c r="E445" s="999"/>
      <c r="F445" s="999"/>
      <c r="G445" s="997"/>
      <c r="H445" s="1000"/>
      <c r="I445" s="1001"/>
      <c r="J445" s="1002"/>
      <c r="K445" s="1001"/>
      <c r="L445" s="997"/>
      <c r="M445" s="1858"/>
      <c r="N445" s="1002"/>
      <c r="O445" s="936"/>
      <c r="P445" s="936"/>
      <c r="Q445" s="936"/>
    </row>
    <row r="446" spans="1:17" s="937" customFormat="1" x14ac:dyDescent="0.2">
      <c r="A446" s="1011"/>
      <c r="B446" s="997"/>
      <c r="C446" s="998"/>
      <c r="D446" s="998"/>
      <c r="E446" s="999"/>
      <c r="F446" s="999"/>
      <c r="G446" s="997"/>
      <c r="H446" s="1000"/>
      <c r="I446" s="1001"/>
      <c r="J446" s="1002"/>
      <c r="K446" s="1001"/>
      <c r="L446" s="997"/>
      <c r="M446" s="1858"/>
      <c r="N446" s="1002"/>
      <c r="O446" s="936"/>
      <c r="P446" s="936"/>
      <c r="Q446" s="936"/>
    </row>
    <row r="447" spans="1:17" s="937" customFormat="1" x14ac:dyDescent="0.2">
      <c r="A447" s="1011"/>
      <c r="B447" s="997"/>
      <c r="C447" s="998"/>
      <c r="D447" s="998"/>
      <c r="E447" s="999"/>
      <c r="F447" s="999"/>
      <c r="G447" s="997"/>
      <c r="H447" s="1000"/>
      <c r="I447" s="1001"/>
      <c r="J447" s="1002"/>
      <c r="K447" s="1001"/>
      <c r="L447" s="997"/>
      <c r="M447" s="1858"/>
      <c r="N447" s="1002"/>
      <c r="O447" s="936"/>
      <c r="P447" s="936"/>
      <c r="Q447" s="936"/>
    </row>
    <row r="448" spans="1:17" s="937" customFormat="1" x14ac:dyDescent="0.2">
      <c r="A448" s="1011"/>
      <c r="B448" s="997"/>
      <c r="C448" s="998"/>
      <c r="D448" s="998"/>
      <c r="E448" s="999"/>
      <c r="F448" s="999"/>
      <c r="G448" s="997"/>
      <c r="H448" s="1000"/>
      <c r="I448" s="1001"/>
      <c r="J448" s="1002"/>
      <c r="K448" s="1001"/>
      <c r="L448" s="997"/>
      <c r="M448" s="1858"/>
      <c r="N448" s="1002"/>
      <c r="O448" s="936"/>
      <c r="P448" s="936"/>
      <c r="Q448" s="936"/>
    </row>
    <row r="449" spans="1:17" s="937" customFormat="1" x14ac:dyDescent="0.2">
      <c r="A449" s="1011"/>
      <c r="B449" s="997"/>
      <c r="C449" s="998"/>
      <c r="D449" s="998"/>
      <c r="E449" s="999"/>
      <c r="F449" s="999"/>
      <c r="G449" s="997"/>
      <c r="H449" s="1000"/>
      <c r="I449" s="1001"/>
      <c r="J449" s="1002"/>
      <c r="K449" s="1001"/>
      <c r="L449" s="997"/>
      <c r="M449" s="1858"/>
      <c r="N449" s="1002"/>
      <c r="O449" s="936"/>
      <c r="P449" s="936"/>
      <c r="Q449" s="936"/>
    </row>
    <row r="450" spans="1:17" s="937" customFormat="1" x14ac:dyDescent="0.2">
      <c r="A450" s="1011"/>
      <c r="B450" s="997"/>
      <c r="C450" s="998"/>
      <c r="D450" s="998"/>
      <c r="E450" s="999"/>
      <c r="F450" s="999"/>
      <c r="G450" s="997"/>
      <c r="H450" s="1000"/>
      <c r="I450" s="1001"/>
      <c r="J450" s="1002"/>
      <c r="K450" s="1001"/>
      <c r="L450" s="997"/>
      <c r="M450" s="1858"/>
      <c r="N450" s="1002"/>
      <c r="O450" s="936"/>
      <c r="P450" s="936"/>
      <c r="Q450" s="936"/>
    </row>
    <row r="451" spans="1:17" s="937" customFormat="1" x14ac:dyDescent="0.2">
      <c r="A451" s="1011"/>
      <c r="B451" s="997"/>
      <c r="C451" s="998"/>
      <c r="D451" s="998"/>
      <c r="E451" s="999"/>
      <c r="F451" s="999"/>
      <c r="G451" s="997"/>
      <c r="H451" s="1000"/>
      <c r="I451" s="1001"/>
      <c r="J451" s="1002"/>
      <c r="K451" s="1001"/>
      <c r="L451" s="997"/>
      <c r="M451" s="1858"/>
      <c r="N451" s="1002"/>
      <c r="O451" s="936"/>
      <c r="P451" s="936"/>
      <c r="Q451" s="936"/>
    </row>
    <row r="452" spans="1:17" s="937" customFormat="1" x14ac:dyDescent="0.2">
      <c r="A452" s="1011"/>
      <c r="B452" s="997"/>
      <c r="C452" s="998"/>
      <c r="D452" s="998"/>
      <c r="E452" s="999"/>
      <c r="F452" s="999"/>
      <c r="G452" s="997"/>
      <c r="H452" s="1000"/>
      <c r="I452" s="1001"/>
      <c r="J452" s="1002"/>
      <c r="K452" s="1001"/>
      <c r="L452" s="997"/>
      <c r="M452" s="1858"/>
      <c r="N452" s="1002"/>
      <c r="O452" s="936"/>
      <c r="P452" s="936"/>
      <c r="Q452" s="936"/>
    </row>
    <row r="453" spans="1:17" s="937" customFormat="1" x14ac:dyDescent="0.2">
      <c r="A453" s="1011"/>
      <c r="B453" s="997"/>
      <c r="C453" s="998"/>
      <c r="D453" s="998"/>
      <c r="E453" s="999"/>
      <c r="F453" s="999"/>
      <c r="G453" s="997"/>
      <c r="H453" s="1000"/>
      <c r="I453" s="1001"/>
      <c r="J453" s="1002"/>
      <c r="K453" s="1001"/>
      <c r="L453" s="997"/>
      <c r="M453" s="1858"/>
      <c r="N453" s="1002"/>
      <c r="O453" s="936"/>
      <c r="P453" s="936"/>
      <c r="Q453" s="936"/>
    </row>
    <row r="454" spans="1:17" s="937" customFormat="1" x14ac:dyDescent="0.2">
      <c r="A454" s="1011"/>
      <c r="B454" s="997"/>
      <c r="C454" s="998"/>
      <c r="D454" s="998"/>
      <c r="E454" s="999"/>
      <c r="F454" s="999"/>
      <c r="G454" s="997"/>
      <c r="H454" s="1000"/>
      <c r="I454" s="1001"/>
      <c r="J454" s="1002"/>
      <c r="K454" s="1001"/>
      <c r="L454" s="997"/>
      <c r="M454" s="1858"/>
      <c r="N454" s="1002"/>
      <c r="O454" s="936"/>
      <c r="P454" s="936"/>
      <c r="Q454" s="936"/>
    </row>
    <row r="455" spans="1:17" s="937" customFormat="1" x14ac:dyDescent="0.2">
      <c r="A455" s="1011"/>
      <c r="B455" s="997"/>
      <c r="C455" s="998"/>
      <c r="D455" s="998"/>
      <c r="E455" s="999"/>
      <c r="F455" s="999"/>
      <c r="G455" s="997"/>
      <c r="H455" s="1000"/>
      <c r="I455" s="1001"/>
      <c r="J455" s="1002"/>
      <c r="K455" s="1001"/>
      <c r="L455" s="997"/>
      <c r="M455" s="1858"/>
      <c r="N455" s="1002"/>
      <c r="O455" s="936"/>
      <c r="P455" s="936"/>
      <c r="Q455" s="936"/>
    </row>
    <row r="456" spans="1:17" s="937" customFormat="1" x14ac:dyDescent="0.2">
      <c r="A456" s="1011"/>
      <c r="B456" s="997"/>
      <c r="C456" s="998"/>
      <c r="D456" s="998"/>
      <c r="E456" s="999"/>
      <c r="F456" s="999"/>
      <c r="G456" s="997"/>
      <c r="H456" s="1000"/>
      <c r="I456" s="1001"/>
      <c r="J456" s="1002"/>
      <c r="K456" s="1001"/>
      <c r="L456" s="997"/>
      <c r="M456" s="1858"/>
      <c r="N456" s="1002"/>
      <c r="O456" s="936"/>
      <c r="P456" s="936"/>
      <c r="Q456" s="936"/>
    </row>
    <row r="457" spans="1:17" s="937" customFormat="1" x14ac:dyDescent="0.2">
      <c r="A457" s="1011"/>
      <c r="B457" s="997"/>
      <c r="C457" s="998"/>
      <c r="D457" s="998"/>
      <c r="E457" s="999"/>
      <c r="F457" s="999"/>
      <c r="G457" s="997"/>
      <c r="H457" s="1000"/>
      <c r="I457" s="1001"/>
      <c r="J457" s="1002"/>
      <c r="K457" s="1001"/>
      <c r="L457" s="997"/>
      <c r="M457" s="1858"/>
      <c r="N457" s="1002"/>
      <c r="O457" s="936"/>
      <c r="P457" s="936"/>
      <c r="Q457" s="936"/>
    </row>
    <row r="458" spans="1:17" s="937" customFormat="1" x14ac:dyDescent="0.2">
      <c r="A458" s="1011"/>
      <c r="B458" s="997"/>
      <c r="C458" s="998"/>
      <c r="D458" s="998"/>
      <c r="E458" s="999"/>
      <c r="F458" s="999"/>
      <c r="G458" s="997"/>
      <c r="H458" s="1000"/>
      <c r="I458" s="1001"/>
      <c r="J458" s="1002"/>
      <c r="K458" s="1001"/>
      <c r="L458" s="997"/>
      <c r="M458" s="1858"/>
      <c r="N458" s="1002"/>
      <c r="O458" s="936"/>
      <c r="P458" s="936"/>
      <c r="Q458" s="936"/>
    </row>
    <row r="459" spans="1:17" s="937" customFormat="1" x14ac:dyDescent="0.2">
      <c r="A459" s="1011"/>
      <c r="B459" s="997"/>
      <c r="C459" s="998"/>
      <c r="D459" s="998"/>
      <c r="E459" s="999"/>
      <c r="F459" s="999"/>
      <c r="G459" s="997"/>
      <c r="H459" s="1000"/>
      <c r="I459" s="1001"/>
      <c r="J459" s="1002"/>
      <c r="K459" s="1001"/>
      <c r="L459" s="997"/>
      <c r="M459" s="1858"/>
      <c r="N459" s="1002"/>
      <c r="O459" s="936"/>
      <c r="P459" s="936"/>
      <c r="Q459" s="936"/>
    </row>
    <row r="460" spans="1:17" s="937" customFormat="1" x14ac:dyDescent="0.2">
      <c r="A460" s="1011"/>
      <c r="B460" s="997"/>
      <c r="C460" s="998"/>
      <c r="D460" s="998"/>
      <c r="E460" s="999"/>
      <c r="F460" s="999"/>
      <c r="G460" s="997"/>
      <c r="H460" s="1000"/>
      <c r="I460" s="1001"/>
      <c r="J460" s="1002"/>
      <c r="K460" s="1001"/>
      <c r="L460" s="997"/>
      <c r="M460" s="1858"/>
      <c r="N460" s="1002"/>
      <c r="O460" s="936"/>
      <c r="P460" s="936"/>
      <c r="Q460" s="936"/>
    </row>
    <row r="461" spans="1:17" s="937" customFormat="1" x14ac:dyDescent="0.2">
      <c r="A461" s="1011"/>
      <c r="B461" s="997"/>
      <c r="C461" s="998"/>
      <c r="D461" s="998"/>
      <c r="E461" s="999"/>
      <c r="F461" s="999"/>
      <c r="G461" s="997"/>
      <c r="H461" s="1000"/>
      <c r="I461" s="1001"/>
      <c r="J461" s="1002"/>
      <c r="K461" s="1001"/>
      <c r="L461" s="997"/>
      <c r="M461" s="1858"/>
      <c r="N461" s="1002"/>
      <c r="O461" s="936"/>
      <c r="P461" s="936"/>
      <c r="Q461" s="936"/>
    </row>
    <row r="462" spans="1:17" s="937" customFormat="1" x14ac:dyDescent="0.2">
      <c r="A462" s="1011"/>
      <c r="B462" s="997"/>
      <c r="C462" s="998"/>
      <c r="D462" s="998"/>
      <c r="E462" s="999"/>
      <c r="F462" s="999"/>
      <c r="G462" s="997"/>
      <c r="H462" s="1000"/>
      <c r="I462" s="1001"/>
      <c r="J462" s="1002"/>
      <c r="K462" s="1001"/>
      <c r="L462" s="997"/>
      <c r="M462" s="1858"/>
      <c r="N462" s="1002"/>
      <c r="O462" s="936"/>
      <c r="P462" s="936"/>
      <c r="Q462" s="936"/>
    </row>
    <row r="463" spans="1:17" s="937" customFormat="1" x14ac:dyDescent="0.2">
      <c r="A463" s="1011"/>
      <c r="B463" s="997"/>
      <c r="C463" s="998"/>
      <c r="D463" s="998"/>
      <c r="E463" s="999"/>
      <c r="F463" s="999"/>
      <c r="G463" s="997"/>
      <c r="H463" s="1000"/>
      <c r="I463" s="1001"/>
      <c r="J463" s="1002"/>
      <c r="K463" s="1001"/>
      <c r="L463" s="997"/>
      <c r="M463" s="1858"/>
      <c r="N463" s="1002"/>
      <c r="O463" s="936"/>
      <c r="P463" s="936"/>
      <c r="Q463" s="936"/>
    </row>
    <row r="464" spans="1:17" s="937" customFormat="1" x14ac:dyDescent="0.2">
      <c r="A464" s="1011"/>
      <c r="B464" s="997"/>
      <c r="C464" s="998"/>
      <c r="D464" s="998"/>
      <c r="E464" s="999"/>
      <c r="F464" s="999"/>
      <c r="G464" s="997"/>
      <c r="H464" s="1000"/>
      <c r="I464" s="1001"/>
      <c r="J464" s="1002"/>
      <c r="K464" s="1001"/>
      <c r="L464" s="997"/>
      <c r="M464" s="1858"/>
      <c r="N464" s="1002"/>
      <c r="O464" s="936"/>
      <c r="P464" s="936"/>
      <c r="Q464" s="936"/>
    </row>
    <row r="465" spans="1:17" s="937" customFormat="1" x14ac:dyDescent="0.2">
      <c r="A465" s="1011"/>
      <c r="B465" s="997"/>
      <c r="C465" s="998"/>
      <c r="D465" s="998"/>
      <c r="E465" s="999"/>
      <c r="F465" s="999"/>
      <c r="G465" s="997"/>
      <c r="H465" s="1000"/>
      <c r="I465" s="1001"/>
      <c r="J465" s="1002"/>
      <c r="K465" s="1001"/>
      <c r="L465" s="997"/>
      <c r="M465" s="1858"/>
      <c r="N465" s="1002"/>
      <c r="O465" s="936"/>
      <c r="P465" s="936"/>
      <c r="Q465" s="936"/>
    </row>
    <row r="466" spans="1:17" s="937" customFormat="1" x14ac:dyDescent="0.2">
      <c r="A466" s="1011"/>
      <c r="B466" s="997"/>
      <c r="C466" s="998"/>
      <c r="D466" s="998"/>
      <c r="E466" s="999"/>
      <c r="F466" s="999"/>
      <c r="G466" s="997"/>
      <c r="H466" s="1000"/>
      <c r="I466" s="1001"/>
      <c r="J466" s="1002"/>
      <c r="K466" s="1001"/>
      <c r="L466" s="997"/>
      <c r="M466" s="1858"/>
      <c r="N466" s="1002"/>
      <c r="O466" s="936"/>
      <c r="P466" s="936"/>
      <c r="Q466" s="936"/>
    </row>
    <row r="467" spans="1:17" s="937" customFormat="1" x14ac:dyDescent="0.2">
      <c r="A467" s="1011"/>
      <c r="B467" s="997"/>
      <c r="C467" s="998"/>
      <c r="D467" s="998"/>
      <c r="E467" s="999"/>
      <c r="F467" s="999"/>
      <c r="G467" s="997"/>
      <c r="H467" s="1000"/>
      <c r="I467" s="1001"/>
      <c r="J467" s="1002"/>
      <c r="K467" s="1001"/>
      <c r="L467" s="997"/>
      <c r="M467" s="1858"/>
      <c r="N467" s="1002"/>
      <c r="O467" s="936"/>
      <c r="P467" s="936"/>
      <c r="Q467" s="936"/>
    </row>
    <row r="468" spans="1:17" s="937" customFormat="1" x14ac:dyDescent="0.2">
      <c r="A468" s="1011"/>
      <c r="B468" s="997"/>
      <c r="C468" s="998"/>
      <c r="D468" s="998"/>
      <c r="E468" s="999"/>
      <c r="F468" s="999"/>
      <c r="G468" s="997"/>
      <c r="H468" s="1000"/>
      <c r="I468" s="1001"/>
      <c r="J468" s="1002"/>
      <c r="K468" s="1001"/>
      <c r="L468" s="997"/>
      <c r="M468" s="1858"/>
      <c r="N468" s="1002"/>
      <c r="O468" s="936"/>
      <c r="P468" s="936"/>
      <c r="Q468" s="936"/>
    </row>
    <row r="469" spans="1:17" s="937" customFormat="1" x14ac:dyDescent="0.2">
      <c r="A469" s="1011"/>
      <c r="B469" s="997"/>
      <c r="C469" s="998"/>
      <c r="D469" s="998"/>
      <c r="E469" s="999"/>
      <c r="F469" s="999"/>
      <c r="G469" s="997"/>
      <c r="H469" s="1000"/>
      <c r="I469" s="1001"/>
      <c r="J469" s="1002"/>
      <c r="K469" s="1001"/>
      <c r="L469" s="997"/>
      <c r="M469" s="1858"/>
      <c r="N469" s="1002"/>
      <c r="O469" s="936"/>
      <c r="P469" s="936"/>
      <c r="Q469" s="936"/>
    </row>
    <row r="470" spans="1:17" s="937" customFormat="1" x14ac:dyDescent="0.2">
      <c r="A470" s="1011"/>
      <c r="B470" s="997"/>
      <c r="C470" s="998"/>
      <c r="D470" s="998"/>
      <c r="E470" s="999"/>
      <c r="F470" s="999"/>
      <c r="G470" s="997"/>
      <c r="H470" s="1000"/>
      <c r="I470" s="1001"/>
      <c r="J470" s="1002"/>
      <c r="K470" s="1001"/>
      <c r="L470" s="997"/>
      <c r="M470" s="1858"/>
      <c r="N470" s="1002"/>
      <c r="O470" s="936"/>
      <c r="P470" s="936"/>
      <c r="Q470" s="936"/>
    </row>
    <row r="471" spans="1:17" s="937" customFormat="1" x14ac:dyDescent="0.2">
      <c r="A471" s="1011"/>
      <c r="B471" s="997"/>
      <c r="C471" s="998"/>
      <c r="D471" s="998"/>
      <c r="E471" s="999"/>
      <c r="F471" s="999"/>
      <c r="G471" s="997"/>
      <c r="H471" s="1000"/>
      <c r="I471" s="1001"/>
      <c r="J471" s="1002"/>
      <c r="K471" s="1001"/>
      <c r="L471" s="997"/>
      <c r="M471" s="1858"/>
      <c r="N471" s="1002"/>
      <c r="O471" s="936"/>
      <c r="P471" s="936"/>
      <c r="Q471" s="936"/>
    </row>
    <row r="472" spans="1:17" s="937" customFormat="1" x14ac:dyDescent="0.2">
      <c r="A472" s="1011"/>
      <c r="B472" s="997"/>
      <c r="C472" s="998"/>
      <c r="D472" s="998"/>
      <c r="E472" s="999"/>
      <c r="F472" s="999"/>
      <c r="G472" s="997"/>
      <c r="H472" s="1000"/>
      <c r="I472" s="1001"/>
      <c r="J472" s="1002"/>
      <c r="K472" s="1001"/>
      <c r="L472" s="997"/>
      <c r="M472" s="1858"/>
      <c r="N472" s="1002"/>
      <c r="O472" s="936"/>
      <c r="P472" s="936"/>
      <c r="Q472" s="936"/>
    </row>
    <row r="473" spans="1:17" s="937" customFormat="1" x14ac:dyDescent="0.2">
      <c r="A473" s="1011"/>
      <c r="B473" s="997"/>
      <c r="C473" s="998"/>
      <c r="D473" s="998"/>
      <c r="E473" s="999"/>
      <c r="F473" s="999"/>
      <c r="G473" s="997"/>
      <c r="H473" s="1000"/>
      <c r="I473" s="1001"/>
      <c r="J473" s="1002"/>
      <c r="K473" s="1001"/>
      <c r="L473" s="997"/>
      <c r="M473" s="1858"/>
      <c r="N473" s="1002"/>
      <c r="O473" s="936"/>
      <c r="P473" s="936"/>
      <c r="Q473" s="936"/>
    </row>
    <row r="474" spans="1:17" s="937" customFormat="1" x14ac:dyDescent="0.2">
      <c r="A474" s="1011"/>
      <c r="B474" s="997"/>
      <c r="C474" s="998"/>
      <c r="D474" s="998"/>
      <c r="E474" s="999"/>
      <c r="F474" s="999"/>
      <c r="G474" s="997"/>
      <c r="H474" s="1000"/>
      <c r="I474" s="1001"/>
      <c r="J474" s="1002"/>
      <c r="K474" s="1001"/>
      <c r="L474" s="997"/>
      <c r="M474" s="1858"/>
      <c r="N474" s="1002"/>
      <c r="O474" s="936"/>
      <c r="P474" s="936"/>
      <c r="Q474" s="936"/>
    </row>
    <row r="475" spans="1:17" s="937" customFormat="1" x14ac:dyDescent="0.2">
      <c r="A475" s="1011"/>
      <c r="B475" s="997"/>
      <c r="C475" s="998"/>
      <c r="D475" s="998"/>
      <c r="E475" s="999"/>
      <c r="F475" s="999"/>
      <c r="G475" s="997"/>
      <c r="H475" s="1000"/>
      <c r="I475" s="1001"/>
      <c r="J475" s="1002"/>
      <c r="K475" s="1001"/>
      <c r="L475" s="997"/>
      <c r="M475" s="1858"/>
      <c r="N475" s="1002"/>
      <c r="O475" s="936"/>
      <c r="P475" s="936"/>
      <c r="Q475" s="936"/>
    </row>
    <row r="476" spans="1:17" s="937" customFormat="1" x14ac:dyDescent="0.2">
      <c r="A476" s="1011"/>
      <c r="B476" s="997"/>
      <c r="C476" s="998"/>
      <c r="D476" s="998"/>
      <c r="E476" s="999"/>
      <c r="F476" s="999"/>
      <c r="G476" s="997"/>
      <c r="H476" s="1000"/>
      <c r="I476" s="1001"/>
      <c r="J476" s="1002"/>
      <c r="K476" s="1001"/>
      <c r="L476" s="997"/>
      <c r="M476" s="1858"/>
      <c r="N476" s="1002"/>
      <c r="O476" s="936"/>
      <c r="P476" s="936"/>
      <c r="Q476" s="936"/>
    </row>
    <row r="477" spans="1:17" s="937" customFormat="1" x14ac:dyDescent="0.2">
      <c r="A477" s="1011"/>
      <c r="B477" s="997"/>
      <c r="C477" s="998"/>
      <c r="D477" s="998"/>
      <c r="E477" s="999"/>
      <c r="F477" s="999"/>
      <c r="G477" s="997"/>
      <c r="H477" s="1000"/>
      <c r="I477" s="1001"/>
      <c r="J477" s="1002"/>
      <c r="K477" s="1001"/>
      <c r="L477" s="997"/>
      <c r="M477" s="1858"/>
      <c r="N477" s="1002"/>
      <c r="O477" s="936"/>
      <c r="P477" s="936"/>
      <c r="Q477" s="936"/>
    </row>
    <row r="478" spans="1:17" s="937" customFormat="1" x14ac:dyDescent="0.2">
      <c r="A478" s="1011"/>
      <c r="B478" s="997"/>
      <c r="C478" s="998"/>
      <c r="D478" s="998"/>
      <c r="E478" s="999"/>
      <c r="F478" s="999"/>
      <c r="G478" s="997"/>
      <c r="H478" s="1000"/>
      <c r="I478" s="1001"/>
      <c r="J478" s="1002"/>
      <c r="K478" s="1001"/>
      <c r="L478" s="997"/>
      <c r="M478" s="1858"/>
      <c r="N478" s="1002"/>
      <c r="O478" s="936"/>
      <c r="P478" s="936"/>
      <c r="Q478" s="936"/>
    </row>
    <row r="479" spans="1:17" s="937" customFormat="1" x14ac:dyDescent="0.2">
      <c r="A479" s="1011"/>
      <c r="B479" s="997"/>
      <c r="C479" s="998"/>
      <c r="D479" s="998"/>
      <c r="E479" s="999"/>
      <c r="F479" s="999"/>
      <c r="G479" s="997"/>
      <c r="H479" s="1000"/>
      <c r="I479" s="1001"/>
      <c r="J479" s="1002"/>
      <c r="K479" s="1001"/>
      <c r="L479" s="997"/>
      <c r="M479" s="1858"/>
      <c r="N479" s="1002"/>
      <c r="O479" s="936"/>
      <c r="P479" s="936"/>
      <c r="Q479" s="936"/>
    </row>
    <row r="480" spans="1:17" s="937" customFormat="1" x14ac:dyDescent="0.2">
      <c r="A480" s="1011"/>
      <c r="B480" s="997"/>
      <c r="C480" s="998"/>
      <c r="D480" s="998"/>
      <c r="E480" s="999"/>
      <c r="F480" s="999"/>
      <c r="G480" s="997"/>
      <c r="H480" s="1000"/>
      <c r="I480" s="1001"/>
      <c r="J480" s="1002"/>
      <c r="K480" s="1001"/>
      <c r="L480" s="997"/>
      <c r="M480" s="1858"/>
      <c r="N480" s="1002"/>
      <c r="O480" s="936"/>
      <c r="P480" s="936"/>
      <c r="Q480" s="936"/>
    </row>
    <row r="481" spans="1:17" s="937" customFormat="1" x14ac:dyDescent="0.2">
      <c r="A481" s="1011"/>
      <c r="B481" s="997"/>
      <c r="C481" s="998"/>
      <c r="D481" s="998"/>
      <c r="E481" s="999"/>
      <c r="F481" s="999"/>
      <c r="G481" s="997"/>
      <c r="H481" s="1000"/>
      <c r="I481" s="1001"/>
      <c r="J481" s="1002"/>
      <c r="K481" s="1001"/>
      <c r="L481" s="997"/>
      <c r="M481" s="1858"/>
      <c r="N481" s="1002"/>
      <c r="O481" s="936"/>
      <c r="P481" s="936"/>
      <c r="Q481" s="936"/>
    </row>
    <row r="482" spans="1:17" s="937" customFormat="1" x14ac:dyDescent="0.2">
      <c r="A482" s="1011"/>
      <c r="B482" s="997"/>
      <c r="C482" s="998"/>
      <c r="D482" s="998"/>
      <c r="E482" s="999"/>
      <c r="F482" s="999"/>
      <c r="G482" s="997"/>
      <c r="H482" s="1000"/>
      <c r="I482" s="1001"/>
      <c r="J482" s="1002"/>
      <c r="K482" s="1001"/>
      <c r="L482" s="997"/>
      <c r="M482" s="1858"/>
      <c r="N482" s="1002"/>
      <c r="O482" s="936"/>
      <c r="P482" s="936"/>
      <c r="Q482" s="936"/>
    </row>
    <row r="483" spans="1:17" s="937" customFormat="1" x14ac:dyDescent="0.2">
      <c r="A483" s="1011"/>
      <c r="B483" s="997"/>
      <c r="C483" s="998"/>
      <c r="D483" s="998"/>
      <c r="E483" s="999"/>
      <c r="F483" s="999"/>
      <c r="G483" s="997"/>
      <c r="H483" s="1000"/>
      <c r="I483" s="1001"/>
      <c r="J483" s="1002"/>
      <c r="K483" s="1001"/>
      <c r="L483" s="997"/>
      <c r="M483" s="1858"/>
      <c r="N483" s="1002"/>
      <c r="O483" s="936"/>
      <c r="P483" s="936"/>
      <c r="Q483" s="936"/>
    </row>
    <row r="484" spans="1:17" s="937" customFormat="1" x14ac:dyDescent="0.2">
      <c r="A484" s="1011"/>
      <c r="B484" s="997"/>
      <c r="C484" s="998"/>
      <c r="D484" s="998"/>
      <c r="E484" s="999"/>
      <c r="F484" s="999"/>
      <c r="G484" s="997"/>
      <c r="H484" s="1000"/>
      <c r="I484" s="1001"/>
      <c r="J484" s="1002"/>
      <c r="K484" s="1001"/>
      <c r="L484" s="997"/>
      <c r="M484" s="1858"/>
      <c r="N484" s="1002"/>
      <c r="O484" s="936"/>
      <c r="P484" s="936"/>
      <c r="Q484" s="936"/>
    </row>
    <row r="485" spans="1:17" s="937" customFormat="1" x14ac:dyDescent="0.2">
      <c r="A485" s="1011"/>
      <c r="B485" s="997"/>
      <c r="C485" s="998"/>
      <c r="D485" s="998"/>
      <c r="E485" s="999"/>
      <c r="F485" s="999"/>
      <c r="G485" s="997"/>
      <c r="H485" s="1000"/>
      <c r="I485" s="1001"/>
      <c r="J485" s="1002"/>
      <c r="K485" s="1001"/>
      <c r="L485" s="997"/>
      <c r="M485" s="1858"/>
      <c r="N485" s="1002"/>
      <c r="O485" s="936"/>
      <c r="P485" s="936"/>
      <c r="Q485" s="936"/>
    </row>
    <row r="486" spans="1:17" s="937" customFormat="1" x14ac:dyDescent="0.2">
      <c r="A486" s="1011"/>
      <c r="B486" s="997"/>
      <c r="C486" s="998"/>
      <c r="D486" s="998"/>
      <c r="E486" s="999"/>
      <c r="F486" s="999"/>
      <c r="G486" s="997"/>
      <c r="H486" s="1000"/>
      <c r="I486" s="1001"/>
      <c r="J486" s="1002"/>
      <c r="K486" s="1001"/>
      <c r="L486" s="997"/>
      <c r="M486" s="1858"/>
      <c r="N486" s="1002"/>
      <c r="O486" s="936"/>
      <c r="P486" s="936"/>
      <c r="Q486" s="936"/>
    </row>
    <row r="487" spans="1:17" s="937" customFormat="1" x14ac:dyDescent="0.2">
      <c r="A487" s="1011"/>
      <c r="B487" s="997"/>
      <c r="C487" s="998"/>
      <c r="D487" s="998"/>
      <c r="E487" s="999"/>
      <c r="F487" s="999"/>
      <c r="G487" s="997"/>
      <c r="H487" s="1000"/>
      <c r="I487" s="1001"/>
      <c r="J487" s="1002"/>
      <c r="K487" s="1001"/>
      <c r="L487" s="997"/>
      <c r="M487" s="1858"/>
      <c r="N487" s="1002"/>
      <c r="O487" s="936"/>
      <c r="P487" s="936"/>
      <c r="Q487" s="936"/>
    </row>
    <row r="488" spans="1:17" s="937" customFormat="1" x14ac:dyDescent="0.2">
      <c r="A488" s="1011"/>
      <c r="B488" s="997"/>
      <c r="C488" s="998"/>
      <c r="D488" s="998"/>
      <c r="E488" s="999"/>
      <c r="F488" s="999"/>
      <c r="G488" s="997"/>
      <c r="H488" s="1000"/>
      <c r="I488" s="1001"/>
      <c r="J488" s="1002"/>
      <c r="K488" s="1001"/>
      <c r="L488" s="997"/>
      <c r="M488" s="1858"/>
      <c r="N488" s="1002"/>
      <c r="O488" s="936"/>
      <c r="P488" s="936"/>
      <c r="Q488" s="936"/>
    </row>
    <row r="489" spans="1:17" s="937" customFormat="1" x14ac:dyDescent="0.2">
      <c r="A489" s="1011"/>
      <c r="B489" s="997"/>
      <c r="C489" s="998"/>
      <c r="D489" s="998"/>
      <c r="E489" s="999"/>
      <c r="F489" s="999"/>
      <c r="G489" s="997"/>
      <c r="H489" s="1000"/>
      <c r="I489" s="1001"/>
      <c r="J489" s="1002"/>
      <c r="K489" s="1001"/>
      <c r="L489" s="997"/>
      <c r="M489" s="1858"/>
      <c r="N489" s="1002"/>
      <c r="O489" s="936"/>
      <c r="P489" s="936"/>
      <c r="Q489" s="936"/>
    </row>
    <row r="490" spans="1:17" s="937" customFormat="1" x14ac:dyDescent="0.2">
      <c r="A490" s="1011"/>
      <c r="B490" s="997"/>
      <c r="C490" s="998"/>
      <c r="D490" s="998"/>
      <c r="E490" s="999"/>
      <c r="F490" s="999"/>
      <c r="G490" s="997"/>
      <c r="H490" s="1000"/>
      <c r="I490" s="1001"/>
      <c r="J490" s="1002"/>
      <c r="K490" s="1001"/>
      <c r="L490" s="997"/>
      <c r="M490" s="1858"/>
      <c r="N490" s="1002"/>
      <c r="O490" s="936"/>
      <c r="P490" s="936"/>
      <c r="Q490" s="936"/>
    </row>
    <row r="491" spans="1:17" s="937" customFormat="1" x14ac:dyDescent="0.2">
      <c r="A491" s="1011"/>
      <c r="B491" s="997"/>
      <c r="C491" s="998"/>
      <c r="D491" s="998"/>
      <c r="E491" s="999"/>
      <c r="F491" s="999"/>
      <c r="G491" s="997"/>
      <c r="H491" s="1000"/>
      <c r="I491" s="1001"/>
      <c r="J491" s="1002"/>
      <c r="K491" s="1001"/>
      <c r="L491" s="997"/>
      <c r="M491" s="1858"/>
      <c r="N491" s="1002"/>
      <c r="O491" s="936"/>
      <c r="P491" s="936"/>
      <c r="Q491" s="936"/>
    </row>
    <row r="492" spans="1:17" s="937" customFormat="1" x14ac:dyDescent="0.2">
      <c r="A492" s="1011"/>
      <c r="B492" s="997"/>
      <c r="C492" s="998"/>
      <c r="D492" s="998"/>
      <c r="E492" s="999"/>
      <c r="F492" s="999"/>
      <c r="G492" s="997"/>
      <c r="H492" s="1000"/>
      <c r="I492" s="1001"/>
      <c r="J492" s="1002"/>
      <c r="K492" s="1001"/>
      <c r="L492" s="997"/>
      <c r="M492" s="1858"/>
      <c r="N492" s="1002"/>
      <c r="O492" s="936"/>
      <c r="P492" s="936"/>
      <c r="Q492" s="936"/>
    </row>
    <row r="493" spans="1:17" s="937" customFormat="1" x14ac:dyDescent="0.2">
      <c r="A493" s="1011"/>
      <c r="B493" s="997"/>
      <c r="C493" s="998"/>
      <c r="D493" s="998"/>
      <c r="E493" s="999"/>
      <c r="F493" s="999"/>
      <c r="G493" s="997"/>
      <c r="H493" s="1000"/>
      <c r="I493" s="1001"/>
      <c r="J493" s="1002"/>
      <c r="K493" s="1001"/>
      <c r="L493" s="997"/>
      <c r="M493" s="1858"/>
      <c r="N493" s="1002"/>
      <c r="O493" s="936"/>
      <c r="P493" s="936"/>
      <c r="Q493" s="936"/>
    </row>
    <row r="494" spans="1:17" s="937" customFormat="1" x14ac:dyDescent="0.2">
      <c r="A494" s="1011"/>
      <c r="B494" s="997"/>
      <c r="C494" s="998"/>
      <c r="D494" s="998"/>
      <c r="E494" s="999"/>
      <c r="F494" s="999"/>
      <c r="G494" s="997"/>
      <c r="H494" s="1000"/>
      <c r="I494" s="1001"/>
      <c r="J494" s="1002"/>
      <c r="K494" s="1001"/>
      <c r="L494" s="997"/>
      <c r="M494" s="1858"/>
      <c r="N494" s="1002"/>
      <c r="O494" s="936"/>
      <c r="P494" s="936"/>
      <c r="Q494" s="936"/>
    </row>
    <row r="495" spans="1:17" s="937" customFormat="1" x14ac:dyDescent="0.2">
      <c r="A495" s="1011"/>
      <c r="B495" s="997"/>
      <c r="C495" s="998"/>
      <c r="D495" s="998"/>
      <c r="E495" s="999"/>
      <c r="F495" s="999"/>
      <c r="G495" s="997"/>
      <c r="H495" s="1000"/>
      <c r="I495" s="1001"/>
      <c r="J495" s="1002"/>
      <c r="K495" s="1001"/>
      <c r="L495" s="997"/>
      <c r="M495" s="1858"/>
      <c r="N495" s="1002"/>
      <c r="O495" s="936"/>
      <c r="P495" s="936"/>
      <c r="Q495" s="936"/>
    </row>
    <row r="496" spans="1:17" s="937" customFormat="1" x14ac:dyDescent="0.2">
      <c r="A496" s="1011"/>
      <c r="B496" s="997"/>
      <c r="C496" s="998"/>
      <c r="D496" s="998"/>
      <c r="E496" s="999"/>
      <c r="F496" s="999"/>
      <c r="G496" s="997"/>
      <c r="H496" s="1000"/>
      <c r="I496" s="1001"/>
      <c r="J496" s="1002"/>
      <c r="K496" s="1001"/>
      <c r="L496" s="997"/>
      <c r="M496" s="1858"/>
      <c r="N496" s="1002"/>
      <c r="O496" s="936"/>
      <c r="P496" s="936"/>
      <c r="Q496" s="936"/>
    </row>
    <row r="497" spans="1:17" s="937" customFormat="1" x14ac:dyDescent="0.2">
      <c r="A497" s="1011"/>
      <c r="B497" s="997"/>
      <c r="C497" s="998"/>
      <c r="D497" s="998"/>
      <c r="E497" s="999"/>
      <c r="F497" s="999"/>
      <c r="G497" s="997"/>
      <c r="H497" s="1000"/>
      <c r="I497" s="1001"/>
      <c r="J497" s="1002"/>
      <c r="K497" s="1001"/>
      <c r="L497" s="997"/>
      <c r="M497" s="1858"/>
      <c r="N497" s="1002"/>
      <c r="O497" s="936"/>
      <c r="P497" s="936"/>
      <c r="Q497" s="936"/>
    </row>
    <row r="498" spans="1:17" s="937" customFormat="1" x14ac:dyDescent="0.2">
      <c r="A498" s="1011"/>
      <c r="B498" s="997"/>
      <c r="C498" s="998"/>
      <c r="D498" s="998"/>
      <c r="E498" s="999"/>
      <c r="F498" s="999"/>
      <c r="G498" s="997"/>
      <c r="H498" s="1000"/>
      <c r="I498" s="1001"/>
      <c r="J498" s="1002"/>
      <c r="K498" s="1001"/>
      <c r="L498" s="997"/>
      <c r="M498" s="1858"/>
      <c r="N498" s="1002"/>
      <c r="O498" s="936"/>
      <c r="P498" s="936"/>
      <c r="Q498" s="936"/>
    </row>
    <row r="499" spans="1:17" s="937" customFormat="1" x14ac:dyDescent="0.2">
      <c r="A499" s="1011"/>
      <c r="B499" s="997"/>
      <c r="C499" s="998"/>
      <c r="D499" s="998"/>
      <c r="E499" s="999"/>
      <c r="F499" s="999"/>
      <c r="G499" s="997"/>
      <c r="H499" s="1000"/>
      <c r="I499" s="1001"/>
      <c r="J499" s="1002"/>
      <c r="K499" s="1001"/>
      <c r="L499" s="997"/>
      <c r="M499" s="1858"/>
      <c r="N499" s="1002"/>
      <c r="O499" s="936"/>
      <c r="P499" s="936"/>
      <c r="Q499" s="936"/>
    </row>
    <row r="500" spans="1:17" s="937" customFormat="1" x14ac:dyDescent="0.2">
      <c r="A500" s="1011"/>
      <c r="B500" s="997"/>
      <c r="C500" s="998"/>
      <c r="D500" s="998"/>
      <c r="E500" s="999"/>
      <c r="F500" s="999"/>
      <c r="G500" s="997"/>
      <c r="H500" s="1000"/>
      <c r="I500" s="1001"/>
      <c r="J500" s="1002"/>
      <c r="K500" s="1001"/>
      <c r="L500" s="997"/>
      <c r="M500" s="1858"/>
      <c r="N500" s="1002"/>
      <c r="O500" s="936"/>
      <c r="P500" s="936"/>
      <c r="Q500" s="936"/>
    </row>
    <row r="501" spans="1:17" s="937" customFormat="1" x14ac:dyDescent="0.2">
      <c r="A501" s="1011"/>
      <c r="B501" s="997"/>
      <c r="C501" s="998"/>
      <c r="D501" s="998"/>
      <c r="E501" s="999"/>
      <c r="F501" s="999"/>
      <c r="G501" s="997"/>
      <c r="H501" s="1000"/>
      <c r="I501" s="1001"/>
      <c r="J501" s="1002"/>
      <c r="K501" s="1001"/>
      <c r="L501" s="997"/>
      <c r="M501" s="1858"/>
      <c r="N501" s="1002"/>
      <c r="O501" s="936"/>
      <c r="P501" s="936"/>
      <c r="Q501" s="936"/>
    </row>
    <row r="502" spans="1:17" s="937" customFormat="1" x14ac:dyDescent="0.2">
      <c r="A502" s="1011"/>
      <c r="B502" s="997"/>
      <c r="C502" s="998"/>
      <c r="D502" s="998"/>
      <c r="E502" s="999"/>
      <c r="F502" s="999"/>
      <c r="G502" s="997"/>
      <c r="H502" s="1000"/>
      <c r="I502" s="1001"/>
      <c r="J502" s="1002"/>
      <c r="K502" s="1001"/>
      <c r="L502" s="997"/>
      <c r="M502" s="1858"/>
      <c r="N502" s="1002"/>
      <c r="O502" s="936"/>
      <c r="P502" s="936"/>
      <c r="Q502" s="936"/>
    </row>
    <row r="503" spans="1:17" s="937" customFormat="1" x14ac:dyDescent="0.2">
      <c r="A503" s="1011"/>
      <c r="B503" s="997"/>
      <c r="C503" s="998"/>
      <c r="D503" s="998"/>
      <c r="E503" s="999"/>
      <c r="F503" s="999"/>
      <c r="G503" s="997"/>
      <c r="H503" s="1000"/>
      <c r="I503" s="1001"/>
      <c r="J503" s="1002"/>
      <c r="K503" s="1001"/>
      <c r="L503" s="997"/>
      <c r="M503" s="1858"/>
      <c r="N503" s="1002"/>
      <c r="O503" s="936"/>
      <c r="P503" s="936"/>
      <c r="Q503" s="936"/>
    </row>
    <row r="504" spans="1:17" s="937" customFormat="1" x14ac:dyDescent="0.2">
      <c r="A504" s="1011"/>
      <c r="B504" s="997"/>
      <c r="C504" s="998"/>
      <c r="D504" s="998"/>
      <c r="E504" s="999"/>
      <c r="F504" s="999"/>
      <c r="G504" s="997"/>
      <c r="H504" s="1000"/>
      <c r="I504" s="1001"/>
      <c r="J504" s="1002"/>
      <c r="K504" s="1001"/>
      <c r="L504" s="997"/>
      <c r="M504" s="1858"/>
      <c r="N504" s="1002"/>
      <c r="O504" s="936"/>
      <c r="P504" s="936"/>
      <c r="Q504" s="936"/>
    </row>
    <row r="505" spans="1:17" s="937" customFormat="1" x14ac:dyDescent="0.2">
      <c r="A505" s="1011"/>
      <c r="B505" s="997"/>
      <c r="C505" s="998"/>
      <c r="D505" s="998"/>
      <c r="E505" s="999"/>
      <c r="F505" s="999"/>
      <c r="G505" s="997"/>
      <c r="H505" s="1000"/>
      <c r="I505" s="1001"/>
      <c r="J505" s="1002"/>
      <c r="K505" s="1001"/>
      <c r="L505" s="997"/>
      <c r="M505" s="1858"/>
      <c r="N505" s="1002"/>
      <c r="O505" s="936"/>
      <c r="P505" s="936"/>
      <c r="Q505" s="936"/>
    </row>
    <row r="506" spans="1:17" s="937" customFormat="1" x14ac:dyDescent="0.2">
      <c r="A506" s="1011"/>
      <c r="B506" s="997"/>
      <c r="C506" s="998"/>
      <c r="D506" s="998"/>
      <c r="E506" s="999"/>
      <c r="F506" s="999"/>
      <c r="G506" s="997"/>
      <c r="H506" s="1000"/>
      <c r="I506" s="1001"/>
      <c r="J506" s="1002"/>
      <c r="K506" s="1001"/>
      <c r="L506" s="997"/>
      <c r="M506" s="1858"/>
      <c r="N506" s="1002"/>
      <c r="O506" s="936"/>
      <c r="P506" s="936"/>
      <c r="Q506" s="936"/>
    </row>
    <row r="507" spans="1:17" s="937" customFormat="1" x14ac:dyDescent="0.2">
      <c r="A507" s="1011"/>
      <c r="B507" s="997"/>
      <c r="C507" s="998"/>
      <c r="D507" s="998"/>
      <c r="E507" s="999"/>
      <c r="F507" s="999"/>
      <c r="G507" s="997"/>
      <c r="H507" s="1000"/>
      <c r="I507" s="1001"/>
      <c r="J507" s="1002"/>
      <c r="K507" s="1001"/>
      <c r="L507" s="997"/>
      <c r="M507" s="1858"/>
      <c r="N507" s="1002"/>
      <c r="O507" s="936"/>
      <c r="P507" s="936"/>
      <c r="Q507" s="936"/>
    </row>
    <row r="508" spans="1:17" s="937" customFormat="1" x14ac:dyDescent="0.2">
      <c r="A508" s="1011"/>
      <c r="B508" s="997"/>
      <c r="C508" s="998"/>
      <c r="D508" s="998"/>
      <c r="E508" s="999"/>
      <c r="F508" s="999"/>
      <c r="G508" s="997"/>
      <c r="H508" s="1000"/>
      <c r="I508" s="1001"/>
      <c r="J508" s="1002"/>
      <c r="K508" s="1001"/>
      <c r="L508" s="997"/>
      <c r="M508" s="1858"/>
      <c r="N508" s="1002"/>
      <c r="O508" s="936"/>
      <c r="P508" s="936"/>
      <c r="Q508" s="936"/>
    </row>
    <row r="509" spans="1:17" s="937" customFormat="1" x14ac:dyDescent="0.2">
      <c r="A509" s="1011"/>
      <c r="B509" s="997"/>
      <c r="C509" s="998"/>
      <c r="D509" s="998"/>
      <c r="E509" s="999"/>
      <c r="F509" s="999"/>
      <c r="G509" s="997"/>
      <c r="H509" s="1000"/>
      <c r="I509" s="1001"/>
      <c r="J509" s="1002"/>
      <c r="K509" s="1001"/>
      <c r="L509" s="997"/>
      <c r="M509" s="1858"/>
      <c r="N509" s="1002"/>
      <c r="O509" s="936"/>
      <c r="P509" s="936"/>
      <c r="Q509" s="936"/>
    </row>
    <row r="510" spans="1:17" s="937" customFormat="1" x14ac:dyDescent="0.2">
      <c r="A510" s="1011"/>
      <c r="B510" s="997"/>
      <c r="C510" s="998"/>
      <c r="D510" s="998"/>
      <c r="E510" s="999"/>
      <c r="F510" s="999"/>
      <c r="G510" s="997"/>
      <c r="H510" s="1000"/>
      <c r="I510" s="1001"/>
      <c r="J510" s="1002"/>
      <c r="K510" s="1001"/>
      <c r="L510" s="997"/>
      <c r="M510" s="1858"/>
      <c r="N510" s="1002"/>
      <c r="O510" s="936"/>
      <c r="P510" s="936"/>
      <c r="Q510" s="936"/>
    </row>
    <row r="511" spans="1:17" s="937" customFormat="1" x14ac:dyDescent="0.2">
      <c r="A511" s="1011"/>
      <c r="B511" s="997"/>
      <c r="C511" s="998"/>
      <c r="D511" s="998"/>
      <c r="E511" s="999"/>
      <c r="F511" s="999"/>
      <c r="G511" s="997"/>
      <c r="H511" s="1000"/>
      <c r="I511" s="1001"/>
      <c r="J511" s="1002"/>
      <c r="K511" s="1001"/>
      <c r="L511" s="997"/>
      <c r="M511" s="1858"/>
      <c r="N511" s="1002"/>
      <c r="O511" s="936"/>
      <c r="P511" s="936"/>
      <c r="Q511" s="936"/>
    </row>
    <row r="512" spans="1:17" s="937" customFormat="1" x14ac:dyDescent="0.2">
      <c r="A512" s="1011"/>
      <c r="B512" s="997"/>
      <c r="C512" s="998"/>
      <c r="D512" s="998"/>
      <c r="E512" s="999"/>
      <c r="F512" s="999"/>
      <c r="G512" s="997"/>
      <c r="H512" s="1000"/>
      <c r="I512" s="1001"/>
      <c r="J512" s="1002"/>
      <c r="K512" s="1001"/>
      <c r="L512" s="997"/>
      <c r="M512" s="1858"/>
      <c r="N512" s="1002"/>
      <c r="O512" s="936"/>
      <c r="P512" s="936"/>
      <c r="Q512" s="936"/>
    </row>
    <row r="513" spans="1:17" s="937" customFormat="1" x14ac:dyDescent="0.2">
      <c r="A513" s="1011"/>
      <c r="B513" s="997"/>
      <c r="C513" s="998"/>
      <c r="D513" s="998"/>
      <c r="E513" s="999"/>
      <c r="F513" s="999"/>
      <c r="G513" s="997"/>
      <c r="H513" s="1000"/>
      <c r="I513" s="1001"/>
      <c r="J513" s="1002"/>
      <c r="K513" s="1001"/>
      <c r="L513" s="997"/>
      <c r="M513" s="1858"/>
      <c r="N513" s="1002"/>
      <c r="O513" s="936"/>
      <c r="P513" s="936"/>
      <c r="Q513" s="936"/>
    </row>
    <row r="514" spans="1:17" s="937" customFormat="1" x14ac:dyDescent="0.2">
      <c r="A514" s="1011"/>
      <c r="B514" s="997"/>
      <c r="C514" s="998"/>
      <c r="D514" s="998"/>
      <c r="E514" s="999"/>
      <c r="F514" s="999"/>
      <c r="G514" s="997"/>
      <c r="H514" s="1000"/>
      <c r="I514" s="1001"/>
      <c r="J514" s="1002"/>
      <c r="K514" s="1001"/>
      <c r="L514" s="997"/>
      <c r="M514" s="1858"/>
      <c r="N514" s="1002"/>
      <c r="O514" s="936"/>
      <c r="P514" s="936"/>
      <c r="Q514" s="936"/>
    </row>
    <row r="515" spans="1:17" s="937" customFormat="1" x14ac:dyDescent="0.2">
      <c r="A515" s="1011"/>
      <c r="B515" s="997"/>
      <c r="C515" s="998"/>
      <c r="D515" s="998"/>
      <c r="E515" s="999"/>
      <c r="F515" s="999"/>
      <c r="G515" s="997"/>
      <c r="H515" s="1000"/>
      <c r="I515" s="1001"/>
      <c r="J515" s="1002"/>
      <c r="K515" s="1001"/>
      <c r="L515" s="997"/>
      <c r="M515" s="1858"/>
      <c r="N515" s="1002"/>
      <c r="O515" s="936"/>
      <c r="P515" s="936"/>
      <c r="Q515" s="936"/>
    </row>
    <row r="516" spans="1:17" s="937" customFormat="1" x14ac:dyDescent="0.2">
      <c r="A516" s="1011"/>
      <c r="B516" s="997"/>
      <c r="C516" s="998"/>
      <c r="D516" s="998"/>
      <c r="E516" s="999"/>
      <c r="F516" s="999"/>
      <c r="G516" s="997"/>
      <c r="H516" s="1000"/>
      <c r="I516" s="1001"/>
      <c r="J516" s="1002"/>
      <c r="K516" s="1001"/>
      <c r="L516" s="997"/>
      <c r="M516" s="1858"/>
      <c r="N516" s="1002"/>
      <c r="O516" s="936"/>
      <c r="P516" s="936"/>
      <c r="Q516" s="936"/>
    </row>
    <row r="517" spans="1:17" s="937" customFormat="1" x14ac:dyDescent="0.2">
      <c r="A517" s="1011"/>
      <c r="B517" s="997"/>
      <c r="C517" s="998"/>
      <c r="D517" s="998"/>
      <c r="E517" s="999"/>
      <c r="F517" s="999"/>
      <c r="G517" s="997"/>
      <c r="H517" s="1000"/>
      <c r="I517" s="1001"/>
      <c r="J517" s="1002"/>
      <c r="K517" s="1001"/>
      <c r="L517" s="997"/>
      <c r="M517" s="1858"/>
      <c r="N517" s="1002"/>
      <c r="O517" s="936"/>
      <c r="P517" s="936"/>
      <c r="Q517" s="936"/>
    </row>
    <row r="518" spans="1:17" s="937" customFormat="1" x14ac:dyDescent="0.2">
      <c r="A518" s="1011"/>
      <c r="B518" s="997"/>
      <c r="C518" s="998"/>
      <c r="D518" s="998"/>
      <c r="E518" s="999"/>
      <c r="F518" s="999"/>
      <c r="G518" s="997"/>
      <c r="H518" s="1000"/>
      <c r="I518" s="1001"/>
      <c r="J518" s="1002"/>
      <c r="K518" s="1001"/>
      <c r="L518" s="997"/>
      <c r="M518" s="1858"/>
      <c r="N518" s="1002"/>
      <c r="O518" s="936"/>
      <c r="P518" s="936"/>
      <c r="Q518" s="936"/>
    </row>
    <row r="519" spans="1:17" s="937" customFormat="1" x14ac:dyDescent="0.2">
      <c r="A519" s="1011"/>
      <c r="B519" s="997"/>
      <c r="C519" s="998"/>
      <c r="D519" s="998"/>
      <c r="E519" s="999"/>
      <c r="F519" s="999"/>
      <c r="G519" s="997"/>
      <c r="H519" s="1000"/>
      <c r="I519" s="1001"/>
      <c r="J519" s="1002"/>
      <c r="K519" s="1001"/>
      <c r="L519" s="997"/>
      <c r="M519" s="1858"/>
      <c r="N519" s="1002"/>
      <c r="O519" s="936"/>
      <c r="P519" s="936"/>
      <c r="Q519" s="936"/>
    </row>
    <row r="520" spans="1:17" s="937" customFormat="1" x14ac:dyDescent="0.2">
      <c r="A520" s="1011"/>
      <c r="B520" s="997"/>
      <c r="C520" s="998"/>
      <c r="D520" s="998"/>
      <c r="E520" s="999"/>
      <c r="F520" s="999"/>
      <c r="G520" s="997"/>
      <c r="H520" s="1000"/>
      <c r="I520" s="1001"/>
      <c r="J520" s="1002"/>
      <c r="K520" s="1001"/>
      <c r="L520" s="997"/>
      <c r="M520" s="1858"/>
      <c r="N520" s="1002"/>
      <c r="O520" s="936"/>
      <c r="P520" s="936"/>
      <c r="Q520" s="936"/>
    </row>
    <row r="521" spans="1:17" s="937" customFormat="1" x14ac:dyDescent="0.2">
      <c r="A521" s="1011"/>
      <c r="B521" s="997"/>
      <c r="C521" s="998"/>
      <c r="D521" s="998"/>
      <c r="E521" s="999"/>
      <c r="F521" s="999"/>
      <c r="G521" s="997"/>
      <c r="H521" s="1000"/>
      <c r="I521" s="1001"/>
      <c r="J521" s="1002"/>
      <c r="K521" s="1001"/>
      <c r="L521" s="997"/>
      <c r="M521" s="1858"/>
      <c r="N521" s="1002"/>
      <c r="O521" s="936"/>
      <c r="P521" s="936"/>
      <c r="Q521" s="936"/>
    </row>
    <row r="522" spans="1:17" s="937" customFormat="1" x14ac:dyDescent="0.2">
      <c r="A522" s="1011"/>
      <c r="B522" s="997"/>
      <c r="C522" s="998"/>
      <c r="D522" s="998"/>
      <c r="E522" s="999"/>
      <c r="F522" s="999"/>
      <c r="G522" s="997"/>
      <c r="H522" s="1000"/>
      <c r="I522" s="1001"/>
      <c r="J522" s="1002"/>
      <c r="K522" s="1001"/>
      <c r="L522" s="997"/>
      <c r="M522" s="1858"/>
      <c r="N522" s="1002"/>
      <c r="O522" s="936"/>
      <c r="P522" s="936"/>
      <c r="Q522" s="936"/>
    </row>
    <row r="523" spans="1:17" s="937" customFormat="1" x14ac:dyDescent="0.2">
      <c r="A523" s="1011"/>
      <c r="B523" s="997"/>
      <c r="C523" s="998"/>
      <c r="D523" s="998"/>
      <c r="E523" s="999"/>
      <c r="F523" s="999"/>
      <c r="G523" s="997"/>
      <c r="H523" s="1000"/>
      <c r="I523" s="1001"/>
      <c r="J523" s="1002"/>
      <c r="K523" s="1001"/>
      <c r="L523" s="997"/>
      <c r="M523" s="1858"/>
      <c r="N523" s="1002"/>
      <c r="O523" s="936"/>
      <c r="P523" s="936"/>
      <c r="Q523" s="936"/>
    </row>
    <row r="524" spans="1:17" s="937" customFormat="1" x14ac:dyDescent="0.2">
      <c r="A524" s="1011"/>
      <c r="B524" s="997"/>
      <c r="C524" s="998"/>
      <c r="D524" s="998"/>
      <c r="E524" s="999"/>
      <c r="F524" s="999"/>
      <c r="G524" s="997"/>
      <c r="H524" s="1000"/>
      <c r="I524" s="1001"/>
      <c r="J524" s="1002"/>
      <c r="K524" s="1001"/>
      <c r="L524" s="997"/>
      <c r="M524" s="1858"/>
      <c r="N524" s="1002"/>
      <c r="O524" s="936"/>
      <c r="P524" s="936"/>
      <c r="Q524" s="936"/>
    </row>
    <row r="525" spans="1:17" s="937" customFormat="1" x14ac:dyDescent="0.2">
      <c r="A525" s="1011"/>
      <c r="B525" s="997"/>
      <c r="C525" s="998"/>
      <c r="D525" s="998"/>
      <c r="E525" s="999"/>
      <c r="F525" s="999"/>
      <c r="G525" s="997"/>
      <c r="H525" s="1000"/>
      <c r="I525" s="1001"/>
      <c r="J525" s="1002"/>
      <c r="K525" s="1001"/>
      <c r="L525" s="997"/>
      <c r="M525" s="1858"/>
      <c r="N525" s="1002"/>
      <c r="O525" s="936"/>
      <c r="P525" s="936"/>
      <c r="Q525" s="936"/>
    </row>
    <row r="526" spans="1:17" s="937" customFormat="1" x14ac:dyDescent="0.2">
      <c r="A526" s="1011"/>
      <c r="B526" s="997"/>
      <c r="C526" s="998"/>
      <c r="D526" s="998"/>
      <c r="E526" s="999"/>
      <c r="F526" s="999"/>
      <c r="G526" s="997"/>
      <c r="H526" s="1000"/>
      <c r="I526" s="1001"/>
      <c r="J526" s="1002"/>
      <c r="K526" s="1001"/>
      <c r="L526" s="997"/>
      <c r="M526" s="1858"/>
      <c r="N526" s="1002"/>
      <c r="O526" s="936"/>
      <c r="P526" s="936"/>
      <c r="Q526" s="936"/>
    </row>
    <row r="527" spans="1:17" s="937" customFormat="1" x14ac:dyDescent="0.2">
      <c r="A527" s="1011"/>
      <c r="B527" s="997"/>
      <c r="C527" s="998"/>
      <c r="D527" s="998"/>
      <c r="E527" s="999"/>
      <c r="F527" s="999"/>
      <c r="G527" s="997"/>
      <c r="H527" s="1000"/>
      <c r="I527" s="1001"/>
      <c r="J527" s="1002"/>
      <c r="K527" s="1001"/>
      <c r="L527" s="997"/>
      <c r="M527" s="1858"/>
      <c r="N527" s="1002"/>
      <c r="O527" s="936"/>
      <c r="P527" s="936"/>
      <c r="Q527" s="936"/>
    </row>
    <row r="528" spans="1:17" s="937" customFormat="1" x14ac:dyDescent="0.2">
      <c r="A528" s="1011"/>
      <c r="B528" s="997"/>
      <c r="C528" s="998"/>
      <c r="D528" s="998"/>
      <c r="E528" s="999"/>
      <c r="F528" s="999"/>
      <c r="G528" s="997"/>
      <c r="H528" s="1000"/>
      <c r="I528" s="1001"/>
      <c r="J528" s="1002"/>
      <c r="K528" s="1001"/>
      <c r="L528" s="997"/>
      <c r="M528" s="1858"/>
      <c r="N528" s="1002"/>
      <c r="O528" s="936"/>
      <c r="P528" s="936"/>
      <c r="Q528" s="936"/>
    </row>
    <row r="529" spans="1:17" s="937" customFormat="1" x14ac:dyDescent="0.2">
      <c r="A529" s="1011"/>
      <c r="B529" s="997"/>
      <c r="C529" s="998"/>
      <c r="D529" s="998"/>
      <c r="E529" s="999"/>
      <c r="F529" s="999"/>
      <c r="G529" s="997"/>
      <c r="H529" s="1000"/>
      <c r="I529" s="1001"/>
      <c r="J529" s="1002"/>
      <c r="K529" s="1001"/>
      <c r="L529" s="997"/>
      <c r="M529" s="1858"/>
      <c r="N529" s="1002"/>
      <c r="O529" s="936"/>
      <c r="P529" s="936"/>
      <c r="Q529" s="936"/>
    </row>
    <row r="530" spans="1:17" s="937" customFormat="1" x14ac:dyDescent="0.2">
      <c r="A530" s="1011"/>
      <c r="B530" s="997"/>
      <c r="C530" s="998"/>
      <c r="D530" s="998"/>
      <c r="E530" s="999"/>
      <c r="F530" s="999"/>
      <c r="G530" s="997"/>
      <c r="H530" s="1000"/>
      <c r="I530" s="1001"/>
      <c r="J530" s="1002"/>
      <c r="K530" s="1001"/>
      <c r="L530" s="997"/>
      <c r="M530" s="1858"/>
      <c r="N530" s="1002"/>
      <c r="O530" s="936"/>
      <c r="P530" s="936"/>
      <c r="Q530" s="936"/>
    </row>
    <row r="531" spans="1:17" s="937" customFormat="1" x14ac:dyDescent="0.2">
      <c r="A531" s="1011"/>
      <c r="B531" s="997"/>
      <c r="C531" s="998"/>
      <c r="D531" s="998"/>
      <c r="E531" s="999"/>
      <c r="F531" s="999"/>
      <c r="G531" s="997"/>
      <c r="H531" s="1000"/>
      <c r="I531" s="1001"/>
      <c r="J531" s="1002"/>
      <c r="K531" s="1001"/>
      <c r="L531" s="997"/>
      <c r="M531" s="1858"/>
      <c r="N531" s="1002"/>
      <c r="O531" s="936"/>
      <c r="P531" s="936"/>
      <c r="Q531" s="936"/>
    </row>
    <row r="532" spans="1:17" s="937" customFormat="1" x14ac:dyDescent="0.2">
      <c r="A532" s="1011"/>
      <c r="B532" s="997"/>
      <c r="C532" s="998"/>
      <c r="D532" s="998"/>
      <c r="E532" s="999"/>
      <c r="F532" s="999"/>
      <c r="G532" s="997"/>
      <c r="H532" s="1000"/>
      <c r="I532" s="1001"/>
      <c r="J532" s="1002"/>
      <c r="K532" s="1001"/>
      <c r="L532" s="997"/>
      <c r="M532" s="1858"/>
      <c r="N532" s="1002"/>
      <c r="O532" s="936"/>
      <c r="P532" s="936"/>
      <c r="Q532" s="936"/>
    </row>
    <row r="533" spans="1:17" s="937" customFormat="1" x14ac:dyDescent="0.2">
      <c r="A533" s="1011"/>
      <c r="B533" s="997"/>
      <c r="C533" s="998"/>
      <c r="D533" s="998"/>
      <c r="E533" s="999"/>
      <c r="F533" s="999"/>
      <c r="G533" s="997"/>
      <c r="H533" s="1000"/>
      <c r="I533" s="1001"/>
      <c r="J533" s="1002"/>
      <c r="K533" s="1001"/>
      <c r="L533" s="997"/>
      <c r="M533" s="1858"/>
      <c r="N533" s="1002"/>
      <c r="O533" s="936"/>
      <c r="P533" s="936"/>
      <c r="Q533" s="936"/>
    </row>
    <row r="534" spans="1:17" s="937" customFormat="1" x14ac:dyDescent="0.2">
      <c r="A534" s="1011"/>
      <c r="B534" s="997"/>
      <c r="C534" s="998"/>
      <c r="D534" s="998"/>
      <c r="E534" s="999"/>
      <c r="F534" s="999"/>
      <c r="G534" s="997"/>
      <c r="H534" s="1000"/>
      <c r="I534" s="1001"/>
      <c r="J534" s="1002"/>
      <c r="K534" s="1001"/>
      <c r="L534" s="997"/>
      <c r="M534" s="1858"/>
      <c r="N534" s="1002"/>
      <c r="O534" s="936"/>
      <c r="P534" s="936"/>
      <c r="Q534" s="936"/>
    </row>
    <row r="535" spans="1:17" s="937" customFormat="1" x14ac:dyDescent="0.2">
      <c r="A535" s="1011"/>
      <c r="B535" s="997"/>
      <c r="C535" s="998"/>
      <c r="D535" s="998"/>
      <c r="E535" s="999"/>
      <c r="F535" s="999"/>
      <c r="G535" s="997"/>
      <c r="H535" s="1000"/>
      <c r="I535" s="1001"/>
      <c r="J535" s="1002"/>
      <c r="K535" s="1001"/>
      <c r="L535" s="997"/>
      <c r="M535" s="1858"/>
      <c r="N535" s="1002"/>
      <c r="O535" s="936"/>
      <c r="P535" s="936"/>
      <c r="Q535" s="936"/>
    </row>
    <row r="536" spans="1:17" s="937" customFormat="1" x14ac:dyDescent="0.2">
      <c r="A536" s="1011"/>
      <c r="B536" s="997"/>
      <c r="C536" s="998"/>
      <c r="D536" s="998"/>
      <c r="E536" s="999"/>
      <c r="F536" s="999"/>
      <c r="G536" s="997"/>
      <c r="H536" s="1000"/>
      <c r="I536" s="1001"/>
      <c r="J536" s="1002"/>
      <c r="K536" s="1001"/>
      <c r="L536" s="997"/>
      <c r="M536" s="1858"/>
      <c r="N536" s="1002"/>
      <c r="O536" s="936"/>
      <c r="P536" s="936"/>
      <c r="Q536" s="936"/>
    </row>
    <row r="537" spans="1:17" s="937" customFormat="1" x14ac:dyDescent="0.2">
      <c r="A537" s="1011"/>
      <c r="B537" s="997"/>
      <c r="C537" s="998"/>
      <c r="D537" s="998"/>
      <c r="E537" s="999"/>
      <c r="F537" s="999"/>
      <c r="G537" s="997"/>
      <c r="H537" s="1000"/>
      <c r="I537" s="1001"/>
      <c r="J537" s="1002"/>
      <c r="K537" s="1001"/>
      <c r="L537" s="997"/>
      <c r="M537" s="1858"/>
      <c r="N537" s="1002"/>
      <c r="O537" s="936"/>
      <c r="P537" s="936"/>
      <c r="Q537" s="936"/>
    </row>
    <row r="538" spans="1:17" s="937" customFormat="1" x14ac:dyDescent="0.2">
      <c r="A538" s="1011"/>
      <c r="B538" s="997"/>
      <c r="C538" s="998"/>
      <c r="D538" s="998"/>
      <c r="E538" s="999"/>
      <c r="F538" s="999"/>
      <c r="G538" s="997"/>
      <c r="H538" s="1000"/>
      <c r="I538" s="1001"/>
      <c r="J538" s="1002"/>
      <c r="K538" s="1001"/>
      <c r="L538" s="997"/>
      <c r="M538" s="1858"/>
      <c r="N538" s="1002"/>
      <c r="O538" s="936"/>
      <c r="P538" s="936"/>
      <c r="Q538" s="936"/>
    </row>
    <row r="539" spans="1:17" s="937" customFormat="1" x14ac:dyDescent="0.2">
      <c r="A539" s="1011"/>
      <c r="B539" s="997"/>
      <c r="C539" s="998"/>
      <c r="D539" s="998"/>
      <c r="E539" s="999"/>
      <c r="F539" s="999"/>
      <c r="G539" s="997"/>
      <c r="H539" s="1000"/>
      <c r="I539" s="1001"/>
      <c r="J539" s="1002"/>
      <c r="K539" s="1001"/>
      <c r="L539" s="997"/>
      <c r="M539" s="1858"/>
      <c r="N539" s="1002"/>
      <c r="O539" s="936"/>
      <c r="P539" s="936"/>
      <c r="Q539" s="936"/>
    </row>
    <row r="540" spans="1:17" s="937" customFormat="1" x14ac:dyDescent="0.2">
      <c r="A540" s="1011"/>
      <c r="B540" s="997"/>
      <c r="C540" s="998"/>
      <c r="D540" s="998"/>
      <c r="E540" s="999"/>
      <c r="F540" s="999"/>
      <c r="G540" s="997"/>
      <c r="H540" s="1000"/>
      <c r="I540" s="1001"/>
      <c r="J540" s="1002"/>
      <c r="K540" s="1001"/>
      <c r="L540" s="997"/>
      <c r="M540" s="1858"/>
      <c r="N540" s="1002"/>
      <c r="O540" s="936"/>
      <c r="P540" s="936"/>
      <c r="Q540" s="936"/>
    </row>
    <row r="541" spans="1:17" s="937" customFormat="1" x14ac:dyDescent="0.2">
      <c r="A541" s="1011"/>
      <c r="B541" s="997"/>
      <c r="C541" s="998"/>
      <c r="D541" s="998"/>
      <c r="E541" s="999"/>
      <c r="F541" s="999"/>
      <c r="G541" s="997"/>
      <c r="H541" s="1000"/>
      <c r="I541" s="1001"/>
      <c r="J541" s="1002"/>
      <c r="K541" s="1001"/>
      <c r="L541" s="997"/>
      <c r="M541" s="1858"/>
      <c r="N541" s="1002"/>
      <c r="O541" s="936"/>
      <c r="P541" s="936"/>
      <c r="Q541" s="936"/>
    </row>
    <row r="542" spans="1:17" s="937" customFormat="1" x14ac:dyDescent="0.2">
      <c r="A542" s="1011"/>
      <c r="B542" s="997"/>
      <c r="C542" s="998"/>
      <c r="D542" s="998"/>
      <c r="E542" s="999"/>
      <c r="F542" s="999"/>
      <c r="G542" s="997"/>
      <c r="H542" s="1000"/>
      <c r="I542" s="1001"/>
      <c r="J542" s="1002"/>
      <c r="K542" s="1001"/>
      <c r="L542" s="997"/>
      <c r="M542" s="1858"/>
      <c r="N542" s="1002"/>
      <c r="O542" s="936"/>
      <c r="P542" s="936"/>
      <c r="Q542" s="936"/>
    </row>
    <row r="543" spans="1:17" s="937" customFormat="1" x14ac:dyDescent="0.2">
      <c r="A543" s="1011"/>
      <c r="B543" s="997"/>
      <c r="C543" s="998"/>
      <c r="D543" s="998"/>
      <c r="E543" s="999"/>
      <c r="F543" s="999"/>
      <c r="G543" s="997"/>
      <c r="H543" s="1000"/>
      <c r="I543" s="1001"/>
      <c r="J543" s="1002"/>
      <c r="K543" s="1001"/>
      <c r="L543" s="997"/>
      <c r="M543" s="1858"/>
      <c r="N543" s="1002"/>
      <c r="O543" s="936"/>
      <c r="P543" s="936"/>
      <c r="Q543" s="936"/>
    </row>
    <row r="544" spans="1:17" s="937" customFormat="1" x14ac:dyDescent="0.2">
      <c r="A544" s="1011"/>
      <c r="B544" s="997"/>
      <c r="C544" s="998"/>
      <c r="D544" s="998"/>
      <c r="E544" s="999"/>
      <c r="F544" s="999"/>
      <c r="G544" s="997"/>
      <c r="H544" s="1000"/>
      <c r="I544" s="1001"/>
      <c r="J544" s="1002"/>
      <c r="K544" s="1001"/>
      <c r="L544" s="997"/>
      <c r="M544" s="1858"/>
      <c r="N544" s="1002"/>
      <c r="O544" s="936"/>
      <c r="P544" s="936"/>
      <c r="Q544" s="936"/>
    </row>
    <row r="545" spans="1:17" s="937" customFormat="1" x14ac:dyDescent="0.2">
      <c r="A545" s="1011"/>
      <c r="B545" s="997"/>
      <c r="C545" s="998"/>
      <c r="D545" s="998"/>
      <c r="E545" s="999"/>
      <c r="F545" s="999"/>
      <c r="G545" s="997"/>
      <c r="H545" s="1000"/>
      <c r="I545" s="1001"/>
      <c r="J545" s="1002"/>
      <c r="K545" s="1001"/>
      <c r="L545" s="997"/>
      <c r="M545" s="1858"/>
      <c r="N545" s="1002"/>
      <c r="O545" s="936"/>
      <c r="P545" s="936"/>
      <c r="Q545" s="936"/>
    </row>
    <row r="546" spans="1:17" s="937" customFormat="1" x14ac:dyDescent="0.2">
      <c r="A546" s="1011"/>
      <c r="B546" s="997"/>
      <c r="C546" s="998"/>
      <c r="D546" s="998"/>
      <c r="E546" s="999"/>
      <c r="F546" s="999"/>
      <c r="G546" s="997"/>
      <c r="H546" s="1000"/>
      <c r="I546" s="1001"/>
      <c r="J546" s="1002"/>
      <c r="K546" s="1001"/>
      <c r="L546" s="997"/>
      <c r="M546" s="1858"/>
      <c r="N546" s="1002"/>
      <c r="O546" s="936"/>
      <c r="P546" s="936"/>
      <c r="Q546" s="936"/>
    </row>
    <row r="547" spans="1:17" s="937" customFormat="1" x14ac:dyDescent="0.2">
      <c r="A547" s="1011"/>
      <c r="B547" s="997"/>
      <c r="C547" s="998"/>
      <c r="D547" s="998"/>
      <c r="E547" s="999"/>
      <c r="F547" s="999"/>
      <c r="G547" s="997"/>
      <c r="H547" s="1000"/>
      <c r="I547" s="1001"/>
      <c r="J547" s="1002"/>
      <c r="K547" s="1001"/>
      <c r="L547" s="997"/>
      <c r="M547" s="1858"/>
      <c r="N547" s="1002"/>
      <c r="O547" s="936"/>
      <c r="P547" s="936"/>
      <c r="Q547" s="936"/>
    </row>
    <row r="548" spans="1:17" s="937" customFormat="1" x14ac:dyDescent="0.2">
      <c r="A548" s="1011"/>
      <c r="B548" s="997"/>
      <c r="C548" s="998"/>
      <c r="D548" s="998"/>
      <c r="E548" s="999"/>
      <c r="F548" s="999"/>
      <c r="G548" s="997"/>
      <c r="H548" s="1000"/>
      <c r="I548" s="1001"/>
      <c r="J548" s="1002"/>
      <c r="K548" s="1001"/>
      <c r="L548" s="997"/>
      <c r="M548" s="1858"/>
      <c r="N548" s="1002"/>
      <c r="O548" s="936"/>
      <c r="P548" s="936"/>
      <c r="Q548" s="936"/>
    </row>
    <row r="549" spans="1:17" s="937" customFormat="1" x14ac:dyDescent="0.2">
      <c r="A549" s="1011"/>
      <c r="B549" s="997"/>
      <c r="C549" s="998"/>
      <c r="D549" s="998"/>
      <c r="E549" s="999"/>
      <c r="F549" s="999"/>
      <c r="G549" s="997"/>
      <c r="H549" s="1000"/>
      <c r="I549" s="1001"/>
      <c r="J549" s="1002"/>
      <c r="K549" s="1001"/>
      <c r="L549" s="997"/>
      <c r="M549" s="1858"/>
      <c r="N549" s="1002"/>
      <c r="O549" s="936"/>
      <c r="P549" s="936"/>
      <c r="Q549" s="936"/>
    </row>
    <row r="550" spans="1:17" s="937" customFormat="1" x14ac:dyDescent="0.2">
      <c r="A550" s="1011"/>
      <c r="B550" s="997"/>
      <c r="C550" s="998"/>
      <c r="D550" s="998"/>
      <c r="E550" s="999"/>
      <c r="F550" s="999"/>
      <c r="G550" s="997"/>
      <c r="H550" s="1000"/>
      <c r="I550" s="1001"/>
      <c r="J550" s="1002"/>
      <c r="K550" s="1001"/>
      <c r="L550" s="997"/>
      <c r="M550" s="1858"/>
      <c r="N550" s="1002"/>
      <c r="O550" s="936"/>
      <c r="P550" s="936"/>
      <c r="Q550" s="936"/>
    </row>
    <row r="551" spans="1:17" s="937" customFormat="1" x14ac:dyDescent="0.2">
      <c r="A551" s="1011"/>
      <c r="B551" s="997"/>
      <c r="C551" s="998"/>
      <c r="D551" s="998"/>
      <c r="E551" s="999"/>
      <c r="F551" s="999"/>
      <c r="G551" s="997"/>
      <c r="H551" s="1000"/>
      <c r="I551" s="1001"/>
      <c r="J551" s="1002"/>
      <c r="K551" s="1001"/>
      <c r="L551" s="997"/>
      <c r="M551" s="1858"/>
      <c r="N551" s="1002"/>
      <c r="O551" s="936"/>
      <c r="P551" s="936"/>
      <c r="Q551" s="936"/>
    </row>
    <row r="552" spans="1:17" s="937" customFormat="1" x14ac:dyDescent="0.2">
      <c r="A552" s="1011"/>
      <c r="B552" s="997"/>
      <c r="C552" s="998"/>
      <c r="D552" s="998"/>
      <c r="E552" s="999"/>
      <c r="F552" s="999"/>
      <c r="G552" s="997"/>
      <c r="H552" s="1000"/>
      <c r="I552" s="1001"/>
      <c r="J552" s="1002"/>
      <c r="K552" s="1001"/>
      <c r="L552" s="997"/>
      <c r="M552" s="1858"/>
      <c r="N552" s="1002"/>
      <c r="O552" s="936"/>
      <c r="P552" s="936"/>
      <c r="Q552" s="936"/>
    </row>
    <row r="553" spans="1:17" s="937" customFormat="1" x14ac:dyDescent="0.2">
      <c r="A553" s="1011"/>
      <c r="B553" s="997"/>
      <c r="C553" s="998"/>
      <c r="D553" s="998"/>
      <c r="E553" s="999"/>
      <c r="F553" s="999"/>
      <c r="G553" s="997"/>
      <c r="H553" s="1000"/>
      <c r="I553" s="1001"/>
      <c r="J553" s="1002"/>
      <c r="K553" s="1001"/>
      <c r="L553" s="997"/>
      <c r="M553" s="1858"/>
      <c r="N553" s="1002"/>
      <c r="O553" s="936"/>
      <c r="P553" s="936"/>
      <c r="Q553" s="936"/>
    </row>
    <row r="554" spans="1:17" s="937" customFormat="1" x14ac:dyDescent="0.2">
      <c r="A554" s="1011"/>
      <c r="B554" s="997"/>
      <c r="C554" s="998"/>
      <c r="D554" s="998"/>
      <c r="E554" s="999"/>
      <c r="F554" s="999"/>
      <c r="G554" s="997"/>
      <c r="H554" s="1000"/>
      <c r="I554" s="1001"/>
      <c r="J554" s="1002"/>
      <c r="K554" s="1001"/>
      <c r="L554" s="997"/>
      <c r="M554" s="1858"/>
      <c r="N554" s="1002"/>
      <c r="O554" s="936"/>
      <c r="P554" s="936"/>
      <c r="Q554" s="936"/>
    </row>
    <row r="555" spans="1:17" s="937" customFormat="1" x14ac:dyDescent="0.2">
      <c r="A555" s="1011"/>
      <c r="B555" s="997"/>
      <c r="C555" s="998"/>
      <c r="D555" s="998"/>
      <c r="E555" s="999"/>
      <c r="F555" s="999"/>
      <c r="G555" s="997"/>
      <c r="H555" s="1000"/>
      <c r="I555" s="1001"/>
      <c r="J555" s="1002"/>
      <c r="K555" s="1001"/>
      <c r="L555" s="997"/>
      <c r="M555" s="1858"/>
      <c r="N555" s="1002"/>
      <c r="O555" s="936"/>
      <c r="P555" s="936"/>
      <c r="Q555" s="936"/>
    </row>
    <row r="556" spans="1:17" s="937" customFormat="1" x14ac:dyDescent="0.2">
      <c r="A556" s="1011"/>
      <c r="B556" s="997"/>
      <c r="C556" s="998"/>
      <c r="D556" s="998"/>
      <c r="E556" s="999"/>
      <c r="F556" s="999"/>
      <c r="G556" s="997"/>
      <c r="H556" s="1000"/>
      <c r="I556" s="1001"/>
      <c r="J556" s="1002"/>
      <c r="K556" s="1001"/>
      <c r="L556" s="997"/>
      <c r="M556" s="1858"/>
      <c r="N556" s="1002"/>
      <c r="O556" s="936"/>
      <c r="P556" s="936"/>
      <c r="Q556" s="936"/>
    </row>
    <row r="557" spans="1:17" s="937" customFormat="1" x14ac:dyDescent="0.2">
      <c r="A557" s="1011"/>
      <c r="B557" s="997"/>
      <c r="C557" s="998"/>
      <c r="D557" s="998"/>
      <c r="E557" s="999"/>
      <c r="F557" s="999"/>
      <c r="G557" s="997"/>
      <c r="H557" s="1000"/>
      <c r="I557" s="1001"/>
      <c r="J557" s="1002"/>
      <c r="K557" s="1001"/>
      <c r="L557" s="997"/>
      <c r="M557" s="1858"/>
      <c r="N557" s="1002"/>
      <c r="O557" s="936"/>
      <c r="P557" s="936"/>
      <c r="Q557" s="936"/>
    </row>
    <row r="558" spans="1:17" s="937" customFormat="1" x14ac:dyDescent="0.2">
      <c r="A558" s="1011"/>
      <c r="B558" s="997"/>
      <c r="C558" s="998"/>
      <c r="D558" s="998"/>
      <c r="E558" s="999"/>
      <c r="F558" s="999"/>
      <c r="G558" s="997"/>
      <c r="H558" s="1000"/>
      <c r="I558" s="1001"/>
      <c r="J558" s="1002"/>
      <c r="K558" s="1001"/>
      <c r="L558" s="997"/>
      <c r="M558" s="1858"/>
      <c r="N558" s="1002"/>
      <c r="O558" s="936"/>
      <c r="P558" s="936"/>
      <c r="Q558" s="936"/>
    </row>
    <row r="559" spans="1:17" s="937" customFormat="1" x14ac:dyDescent="0.2">
      <c r="A559" s="1011"/>
      <c r="B559" s="997"/>
      <c r="C559" s="998"/>
      <c r="D559" s="998"/>
      <c r="E559" s="999"/>
      <c r="F559" s="999"/>
      <c r="G559" s="997"/>
      <c r="H559" s="1000"/>
      <c r="I559" s="1001"/>
      <c r="J559" s="1002"/>
      <c r="K559" s="1001"/>
      <c r="L559" s="997"/>
      <c r="M559" s="1858"/>
      <c r="N559" s="1002"/>
      <c r="O559" s="936"/>
      <c r="P559" s="936"/>
      <c r="Q559" s="936"/>
    </row>
    <row r="560" spans="1:17" s="937" customFormat="1" x14ac:dyDescent="0.2">
      <c r="A560" s="1011"/>
      <c r="B560" s="997"/>
      <c r="C560" s="998"/>
      <c r="D560" s="998"/>
      <c r="E560" s="999"/>
      <c r="F560" s="999"/>
      <c r="G560" s="997"/>
      <c r="H560" s="1000"/>
      <c r="I560" s="1001"/>
      <c r="J560" s="1002"/>
      <c r="K560" s="1001"/>
      <c r="L560" s="997"/>
      <c r="M560" s="1858"/>
      <c r="N560" s="1002"/>
      <c r="O560" s="936"/>
      <c r="P560" s="936"/>
      <c r="Q560" s="936"/>
    </row>
    <row r="561" spans="1:17" s="937" customFormat="1" x14ac:dyDescent="0.2">
      <c r="A561" s="1011"/>
      <c r="B561" s="997"/>
      <c r="C561" s="998"/>
      <c r="D561" s="998"/>
      <c r="E561" s="999"/>
      <c r="F561" s="999"/>
      <c r="G561" s="997"/>
      <c r="H561" s="1000"/>
      <c r="I561" s="1001"/>
      <c r="J561" s="1002"/>
      <c r="K561" s="1001"/>
      <c r="L561" s="997"/>
      <c r="M561" s="1858"/>
      <c r="N561" s="1002"/>
      <c r="O561" s="936"/>
      <c r="P561" s="936"/>
      <c r="Q561" s="936"/>
    </row>
    <row r="562" spans="1:17" s="937" customFormat="1" x14ac:dyDescent="0.2">
      <c r="A562" s="1011"/>
      <c r="B562" s="997"/>
      <c r="C562" s="998"/>
      <c r="D562" s="998"/>
      <c r="E562" s="999"/>
      <c r="F562" s="999"/>
      <c r="G562" s="997"/>
      <c r="H562" s="1000"/>
      <c r="I562" s="1001"/>
      <c r="J562" s="1002"/>
      <c r="K562" s="1001"/>
      <c r="L562" s="997"/>
      <c r="M562" s="1858"/>
      <c r="N562" s="1002"/>
      <c r="O562" s="936"/>
      <c r="P562" s="936"/>
      <c r="Q562" s="936"/>
    </row>
    <row r="563" spans="1:17" s="937" customFormat="1" x14ac:dyDescent="0.2">
      <c r="A563" s="1011"/>
      <c r="B563" s="997"/>
      <c r="C563" s="998"/>
      <c r="D563" s="998"/>
      <c r="E563" s="999"/>
      <c r="F563" s="999"/>
      <c r="G563" s="997"/>
      <c r="H563" s="1000"/>
      <c r="I563" s="1001"/>
      <c r="J563" s="1002"/>
      <c r="K563" s="1001"/>
      <c r="L563" s="997"/>
      <c r="M563" s="1858"/>
      <c r="N563" s="1002"/>
      <c r="O563" s="936"/>
      <c r="P563" s="936"/>
      <c r="Q563" s="936"/>
    </row>
    <row r="564" spans="1:17" s="937" customFormat="1" x14ac:dyDescent="0.2">
      <c r="A564" s="1011"/>
      <c r="B564" s="997"/>
      <c r="C564" s="998"/>
      <c r="D564" s="998"/>
      <c r="E564" s="999"/>
      <c r="F564" s="999"/>
      <c r="G564" s="997"/>
      <c r="H564" s="1000"/>
      <c r="I564" s="1001"/>
      <c r="J564" s="1002"/>
      <c r="K564" s="1001"/>
      <c r="L564" s="997"/>
      <c r="M564" s="1858"/>
      <c r="N564" s="1002"/>
      <c r="O564" s="936"/>
      <c r="P564" s="936"/>
      <c r="Q564" s="936"/>
    </row>
    <row r="565" spans="1:17" s="937" customFormat="1" x14ac:dyDescent="0.2">
      <c r="A565" s="1011"/>
      <c r="B565" s="997"/>
      <c r="C565" s="998"/>
      <c r="D565" s="998"/>
      <c r="E565" s="999"/>
      <c r="F565" s="999"/>
      <c r="G565" s="997"/>
      <c r="H565" s="1000"/>
      <c r="I565" s="1001"/>
      <c r="J565" s="1002"/>
      <c r="K565" s="1001"/>
      <c r="L565" s="997"/>
      <c r="M565" s="1858"/>
      <c r="N565" s="1002"/>
      <c r="O565" s="936"/>
      <c r="P565" s="936"/>
      <c r="Q565" s="936"/>
    </row>
    <row r="566" spans="1:17" s="937" customFormat="1" x14ac:dyDescent="0.2">
      <c r="A566" s="1011"/>
      <c r="B566" s="997"/>
      <c r="C566" s="998"/>
      <c r="D566" s="998"/>
      <c r="E566" s="999"/>
      <c r="F566" s="999"/>
      <c r="G566" s="997"/>
      <c r="H566" s="1000"/>
      <c r="I566" s="1001"/>
      <c r="J566" s="1002"/>
      <c r="K566" s="1001"/>
      <c r="L566" s="997"/>
      <c r="M566" s="1858"/>
      <c r="N566" s="1002"/>
      <c r="O566" s="936"/>
      <c r="P566" s="936"/>
      <c r="Q566" s="936"/>
    </row>
    <row r="567" spans="1:17" s="937" customFormat="1" x14ac:dyDescent="0.2">
      <c r="A567" s="1011"/>
      <c r="B567" s="997"/>
      <c r="C567" s="998"/>
      <c r="D567" s="998"/>
      <c r="E567" s="999"/>
      <c r="F567" s="999"/>
      <c r="G567" s="997"/>
      <c r="H567" s="1000"/>
      <c r="I567" s="1001"/>
      <c r="J567" s="1002"/>
      <c r="K567" s="1001"/>
      <c r="L567" s="997"/>
      <c r="M567" s="1858"/>
      <c r="N567" s="1002"/>
      <c r="O567" s="936"/>
      <c r="P567" s="936"/>
      <c r="Q567" s="936"/>
    </row>
    <row r="568" spans="1:17" s="937" customFormat="1" x14ac:dyDescent="0.2">
      <c r="A568" s="1011"/>
      <c r="B568" s="997"/>
      <c r="C568" s="998"/>
      <c r="D568" s="998"/>
      <c r="E568" s="999"/>
      <c r="F568" s="999"/>
      <c r="G568" s="997"/>
      <c r="H568" s="1000"/>
      <c r="I568" s="1001"/>
      <c r="J568" s="1002"/>
      <c r="K568" s="1001"/>
      <c r="L568" s="997"/>
      <c r="M568" s="1858"/>
      <c r="N568" s="1002"/>
      <c r="O568" s="936"/>
      <c r="P568" s="936"/>
      <c r="Q568" s="936"/>
    </row>
    <row r="569" spans="1:17" s="937" customFormat="1" x14ac:dyDescent="0.2">
      <c r="A569" s="1011"/>
      <c r="B569" s="997"/>
      <c r="C569" s="998"/>
      <c r="D569" s="998"/>
      <c r="E569" s="999"/>
      <c r="F569" s="999"/>
      <c r="G569" s="997"/>
      <c r="H569" s="1000"/>
      <c r="I569" s="1001"/>
      <c r="J569" s="1002"/>
      <c r="K569" s="1001"/>
      <c r="L569" s="997"/>
      <c r="M569" s="1858"/>
      <c r="N569" s="1002"/>
      <c r="O569" s="936"/>
      <c r="P569" s="936"/>
      <c r="Q569" s="936"/>
    </row>
    <row r="570" spans="1:17" s="937" customFormat="1" x14ac:dyDescent="0.2">
      <c r="A570" s="1011"/>
      <c r="B570" s="997"/>
      <c r="C570" s="998"/>
      <c r="D570" s="998"/>
      <c r="E570" s="999"/>
      <c r="F570" s="999"/>
      <c r="G570" s="997"/>
      <c r="H570" s="1000"/>
      <c r="I570" s="1001"/>
      <c r="J570" s="1002"/>
      <c r="K570" s="1001"/>
      <c r="L570" s="997"/>
      <c r="M570" s="1858"/>
      <c r="N570" s="1002"/>
      <c r="O570" s="936"/>
      <c r="P570" s="936"/>
      <c r="Q570" s="936"/>
    </row>
    <row r="571" spans="1:17" s="937" customFormat="1" x14ac:dyDescent="0.2">
      <c r="A571" s="1011"/>
      <c r="B571" s="997"/>
      <c r="C571" s="998"/>
      <c r="D571" s="998"/>
      <c r="E571" s="999"/>
      <c r="F571" s="999"/>
      <c r="G571" s="997"/>
      <c r="H571" s="1000"/>
      <c r="I571" s="1001"/>
      <c r="J571" s="1002"/>
      <c r="K571" s="1001"/>
      <c r="L571" s="997"/>
      <c r="M571" s="1858"/>
      <c r="N571" s="1002"/>
      <c r="O571" s="936"/>
      <c r="P571" s="936"/>
      <c r="Q571" s="936"/>
    </row>
    <row r="572" spans="1:17" s="937" customFormat="1" x14ac:dyDescent="0.2">
      <c r="A572" s="1011"/>
      <c r="B572" s="997"/>
      <c r="C572" s="998"/>
      <c r="D572" s="998"/>
      <c r="E572" s="999"/>
      <c r="F572" s="999"/>
      <c r="G572" s="997"/>
      <c r="H572" s="1000"/>
      <c r="I572" s="1001"/>
      <c r="J572" s="1002"/>
      <c r="K572" s="1001"/>
      <c r="L572" s="997"/>
      <c r="M572" s="1858"/>
      <c r="N572" s="1002"/>
      <c r="O572" s="936"/>
      <c r="P572" s="936"/>
      <c r="Q572" s="936"/>
    </row>
    <row r="573" spans="1:17" s="937" customFormat="1" x14ac:dyDescent="0.2">
      <c r="A573" s="1011"/>
      <c r="B573" s="997"/>
      <c r="C573" s="998"/>
      <c r="D573" s="998"/>
      <c r="E573" s="999"/>
      <c r="F573" s="999"/>
      <c r="G573" s="997"/>
      <c r="H573" s="1000"/>
      <c r="I573" s="1001"/>
      <c r="J573" s="1002"/>
      <c r="K573" s="1001"/>
      <c r="L573" s="997"/>
      <c r="M573" s="1858"/>
      <c r="N573" s="1002"/>
      <c r="O573" s="936"/>
      <c r="P573" s="936"/>
      <c r="Q573" s="936"/>
    </row>
    <row r="574" spans="1:17" s="937" customFormat="1" x14ac:dyDescent="0.2">
      <c r="A574" s="1011"/>
      <c r="B574" s="997"/>
      <c r="C574" s="998"/>
      <c r="D574" s="998"/>
      <c r="E574" s="999"/>
      <c r="F574" s="999"/>
      <c r="G574" s="997"/>
      <c r="H574" s="1000"/>
      <c r="I574" s="1001"/>
      <c r="J574" s="1002"/>
      <c r="K574" s="1001"/>
      <c r="L574" s="997"/>
      <c r="M574" s="1858"/>
      <c r="N574" s="1002"/>
      <c r="O574" s="936"/>
      <c r="P574" s="936"/>
      <c r="Q574" s="936"/>
    </row>
    <row r="575" spans="1:17" s="937" customFormat="1" x14ac:dyDescent="0.2">
      <c r="A575" s="1011"/>
      <c r="B575" s="997"/>
      <c r="C575" s="998"/>
      <c r="D575" s="998"/>
      <c r="E575" s="999"/>
      <c r="F575" s="999"/>
      <c r="G575" s="997"/>
      <c r="H575" s="1000"/>
      <c r="I575" s="1001"/>
      <c r="J575" s="1002"/>
      <c r="K575" s="1001"/>
      <c r="L575" s="997"/>
      <c r="M575" s="1858"/>
      <c r="N575" s="1002"/>
      <c r="O575" s="936"/>
      <c r="P575" s="936"/>
      <c r="Q575" s="936"/>
    </row>
    <row r="576" spans="1:17" s="937" customFormat="1" x14ac:dyDescent="0.2">
      <c r="A576" s="1011"/>
      <c r="B576" s="997"/>
      <c r="C576" s="998"/>
      <c r="D576" s="998"/>
      <c r="E576" s="999"/>
      <c r="F576" s="999"/>
      <c r="G576" s="997"/>
      <c r="H576" s="1000"/>
      <c r="I576" s="1001"/>
      <c r="J576" s="1002"/>
      <c r="K576" s="1001"/>
      <c r="L576" s="997"/>
      <c r="M576" s="1858"/>
      <c r="N576" s="1002"/>
      <c r="O576" s="936"/>
      <c r="P576" s="936"/>
      <c r="Q576" s="936"/>
    </row>
    <row r="577" spans="1:17" s="937" customFormat="1" x14ac:dyDescent="0.2">
      <c r="A577" s="1011"/>
      <c r="B577" s="997"/>
      <c r="C577" s="998"/>
      <c r="D577" s="998"/>
      <c r="E577" s="999"/>
      <c r="F577" s="999"/>
      <c r="G577" s="997"/>
      <c r="H577" s="1000"/>
      <c r="I577" s="1001"/>
      <c r="J577" s="1002"/>
      <c r="K577" s="1001"/>
      <c r="L577" s="997"/>
      <c r="M577" s="1858"/>
      <c r="N577" s="1002"/>
      <c r="O577" s="936"/>
      <c r="P577" s="936"/>
      <c r="Q577" s="936"/>
    </row>
    <row r="578" spans="1:17" s="937" customFormat="1" x14ac:dyDescent="0.2">
      <c r="A578" s="1011"/>
      <c r="B578" s="997"/>
      <c r="C578" s="998"/>
      <c r="D578" s="998"/>
      <c r="E578" s="999"/>
      <c r="F578" s="999"/>
      <c r="G578" s="997"/>
      <c r="H578" s="1000"/>
      <c r="I578" s="1001"/>
      <c r="J578" s="1002"/>
      <c r="K578" s="1001"/>
      <c r="L578" s="997"/>
      <c r="M578" s="1858"/>
      <c r="N578" s="1002"/>
      <c r="O578" s="936"/>
      <c r="P578" s="936"/>
      <c r="Q578" s="936"/>
    </row>
    <row r="579" spans="1:17" s="937" customFormat="1" x14ac:dyDescent="0.2">
      <c r="A579" s="1011"/>
      <c r="B579" s="997"/>
      <c r="C579" s="998"/>
      <c r="D579" s="998"/>
      <c r="E579" s="999"/>
      <c r="F579" s="999"/>
      <c r="G579" s="997"/>
      <c r="H579" s="1000"/>
      <c r="I579" s="1001"/>
      <c r="J579" s="1002"/>
      <c r="K579" s="1001"/>
      <c r="L579" s="997"/>
      <c r="M579" s="1858"/>
      <c r="N579" s="1002"/>
      <c r="O579" s="936"/>
      <c r="P579" s="936"/>
      <c r="Q579" s="936"/>
    </row>
    <row r="580" spans="1:17" s="937" customFormat="1" x14ac:dyDescent="0.2">
      <c r="A580" s="1011"/>
      <c r="B580" s="997"/>
      <c r="C580" s="998"/>
      <c r="D580" s="998"/>
      <c r="E580" s="999"/>
      <c r="F580" s="999"/>
      <c r="G580" s="997"/>
      <c r="H580" s="1000"/>
      <c r="I580" s="1001"/>
      <c r="J580" s="1002"/>
      <c r="K580" s="1001"/>
      <c r="L580" s="997"/>
      <c r="M580" s="1858"/>
      <c r="N580" s="1002"/>
      <c r="O580" s="936"/>
      <c r="P580" s="936"/>
      <c r="Q580" s="936"/>
    </row>
    <row r="581" spans="1:17" s="937" customFormat="1" x14ac:dyDescent="0.2">
      <c r="A581" s="1011"/>
      <c r="B581" s="997"/>
      <c r="C581" s="998"/>
      <c r="D581" s="998"/>
      <c r="E581" s="999"/>
      <c r="F581" s="999"/>
      <c r="G581" s="997"/>
      <c r="H581" s="1000"/>
      <c r="I581" s="1001"/>
      <c r="J581" s="1002"/>
      <c r="K581" s="1001"/>
      <c r="L581" s="997"/>
      <c r="M581" s="1858"/>
      <c r="N581" s="1002"/>
      <c r="O581" s="936"/>
      <c r="P581" s="936"/>
      <c r="Q581" s="936"/>
    </row>
    <row r="582" spans="1:17" s="937" customFormat="1" x14ac:dyDescent="0.2">
      <c r="A582" s="1011"/>
      <c r="B582" s="997"/>
      <c r="C582" s="998"/>
      <c r="D582" s="998"/>
      <c r="E582" s="999"/>
      <c r="F582" s="999"/>
      <c r="G582" s="997"/>
      <c r="H582" s="1000"/>
      <c r="I582" s="1001"/>
      <c r="J582" s="1002"/>
      <c r="K582" s="1001"/>
      <c r="L582" s="997"/>
      <c r="M582" s="1858"/>
      <c r="N582" s="1002"/>
      <c r="O582" s="936"/>
      <c r="P582" s="936"/>
      <c r="Q582" s="936"/>
    </row>
    <row r="583" spans="1:17" s="937" customFormat="1" x14ac:dyDescent="0.2">
      <c r="A583" s="1011"/>
      <c r="B583" s="997"/>
      <c r="C583" s="998"/>
      <c r="D583" s="998"/>
      <c r="E583" s="999"/>
      <c r="F583" s="999"/>
      <c r="G583" s="997"/>
      <c r="H583" s="1000"/>
      <c r="I583" s="1001"/>
      <c r="J583" s="1002"/>
      <c r="K583" s="1001"/>
      <c r="L583" s="997"/>
      <c r="M583" s="1858"/>
      <c r="N583" s="1002"/>
      <c r="O583" s="936"/>
      <c r="P583" s="936"/>
      <c r="Q583" s="936"/>
    </row>
    <row r="584" spans="1:17" s="937" customFormat="1" x14ac:dyDescent="0.2">
      <c r="A584" s="1011"/>
      <c r="B584" s="997"/>
      <c r="C584" s="998"/>
      <c r="D584" s="998"/>
      <c r="E584" s="999"/>
      <c r="F584" s="999"/>
      <c r="G584" s="997"/>
      <c r="H584" s="1000"/>
      <c r="I584" s="1001"/>
      <c r="J584" s="1002"/>
      <c r="K584" s="1001"/>
      <c r="L584" s="997"/>
      <c r="M584" s="1858"/>
      <c r="N584" s="1002"/>
      <c r="O584" s="936"/>
      <c r="P584" s="936"/>
      <c r="Q584" s="936"/>
    </row>
    <row r="585" spans="1:17" s="937" customFormat="1" x14ac:dyDescent="0.2">
      <c r="A585" s="1011"/>
      <c r="B585" s="997"/>
      <c r="C585" s="998"/>
      <c r="D585" s="998"/>
      <c r="E585" s="999"/>
      <c r="F585" s="999"/>
      <c r="G585" s="997"/>
      <c r="H585" s="1000"/>
      <c r="I585" s="1001"/>
      <c r="J585" s="1002"/>
      <c r="K585" s="1001"/>
      <c r="L585" s="997"/>
      <c r="M585" s="1858"/>
      <c r="N585" s="1002"/>
      <c r="O585" s="936"/>
      <c r="P585" s="936"/>
      <c r="Q585" s="936"/>
    </row>
    <row r="586" spans="1:17" s="937" customFormat="1" x14ac:dyDescent="0.2">
      <c r="A586" s="1011"/>
      <c r="B586" s="997"/>
      <c r="C586" s="998"/>
      <c r="D586" s="998"/>
      <c r="E586" s="999"/>
      <c r="F586" s="999"/>
      <c r="G586" s="997"/>
      <c r="H586" s="1000"/>
      <c r="I586" s="1001"/>
      <c r="J586" s="1002"/>
      <c r="K586" s="1001"/>
      <c r="L586" s="997"/>
      <c r="M586" s="1858"/>
      <c r="N586" s="1002"/>
      <c r="O586" s="936"/>
      <c r="P586" s="936"/>
      <c r="Q586" s="936"/>
    </row>
    <row r="587" spans="1:17" s="937" customFormat="1" x14ac:dyDescent="0.2">
      <c r="A587" s="1011"/>
      <c r="B587" s="997"/>
      <c r="C587" s="998"/>
      <c r="D587" s="998"/>
      <c r="E587" s="999"/>
      <c r="F587" s="999"/>
      <c r="G587" s="997"/>
      <c r="H587" s="1000"/>
      <c r="I587" s="1001"/>
      <c r="J587" s="1002"/>
      <c r="K587" s="1001"/>
      <c r="L587" s="997"/>
      <c r="M587" s="1858"/>
      <c r="N587" s="1002"/>
      <c r="O587" s="936"/>
      <c r="P587" s="936"/>
      <c r="Q587" s="936"/>
    </row>
    <row r="588" spans="1:17" s="937" customFormat="1" x14ac:dyDescent="0.2">
      <c r="A588" s="1011"/>
      <c r="B588" s="997"/>
      <c r="C588" s="998"/>
      <c r="D588" s="998"/>
      <c r="E588" s="999"/>
      <c r="F588" s="999"/>
      <c r="G588" s="997"/>
      <c r="H588" s="1000"/>
      <c r="I588" s="1001"/>
      <c r="J588" s="1002"/>
      <c r="K588" s="1001"/>
      <c r="L588" s="997"/>
      <c r="M588" s="1858"/>
      <c r="N588" s="1002"/>
      <c r="O588" s="936"/>
      <c r="P588" s="936"/>
      <c r="Q588" s="936"/>
    </row>
    <row r="589" spans="1:17" s="937" customFormat="1" x14ac:dyDescent="0.2">
      <c r="A589" s="1011"/>
      <c r="B589" s="997"/>
      <c r="C589" s="998"/>
      <c r="D589" s="998"/>
      <c r="E589" s="999"/>
      <c r="F589" s="999"/>
      <c r="G589" s="997"/>
      <c r="H589" s="1000"/>
      <c r="I589" s="1001"/>
      <c r="J589" s="1002"/>
      <c r="K589" s="1001"/>
      <c r="L589" s="997"/>
      <c r="M589" s="1858"/>
      <c r="N589" s="1002"/>
      <c r="O589" s="936"/>
      <c r="P589" s="936"/>
      <c r="Q589" s="936"/>
    </row>
    <row r="590" spans="1:17" s="937" customFormat="1" x14ac:dyDescent="0.2">
      <c r="A590" s="1011"/>
      <c r="B590" s="997"/>
      <c r="C590" s="998"/>
      <c r="D590" s="998"/>
      <c r="E590" s="999"/>
      <c r="F590" s="999"/>
      <c r="G590" s="997"/>
      <c r="H590" s="1000"/>
      <c r="I590" s="1001"/>
      <c r="J590" s="1002"/>
      <c r="K590" s="1001"/>
      <c r="L590" s="997"/>
      <c r="M590" s="1858"/>
      <c r="N590" s="1002"/>
      <c r="O590" s="936"/>
      <c r="P590" s="936"/>
      <c r="Q590" s="936"/>
    </row>
    <row r="591" spans="1:17" s="937" customFormat="1" x14ac:dyDescent="0.2">
      <c r="A591" s="1011"/>
      <c r="B591" s="997"/>
      <c r="C591" s="998"/>
      <c r="D591" s="998"/>
      <c r="E591" s="999"/>
      <c r="F591" s="999"/>
      <c r="G591" s="997"/>
      <c r="H591" s="1000"/>
      <c r="I591" s="1001"/>
      <c r="J591" s="1002"/>
      <c r="K591" s="1001"/>
      <c r="L591" s="997"/>
      <c r="M591" s="1858"/>
      <c r="N591" s="1002"/>
      <c r="O591" s="936"/>
      <c r="P591" s="936"/>
      <c r="Q591" s="936"/>
    </row>
    <row r="592" spans="1:17" s="937" customFormat="1" x14ac:dyDescent="0.2">
      <c r="A592" s="1011"/>
      <c r="B592" s="997"/>
      <c r="C592" s="998"/>
      <c r="D592" s="998"/>
      <c r="E592" s="999"/>
      <c r="F592" s="999"/>
      <c r="G592" s="997"/>
      <c r="H592" s="1000"/>
      <c r="I592" s="1001"/>
      <c r="J592" s="1002"/>
      <c r="K592" s="1001"/>
      <c r="L592" s="997"/>
      <c r="M592" s="1858"/>
      <c r="N592" s="1002"/>
      <c r="O592" s="936"/>
      <c r="P592" s="936"/>
      <c r="Q592" s="936"/>
    </row>
    <row r="593" spans="1:17" s="937" customFormat="1" x14ac:dyDescent="0.2">
      <c r="A593" s="1011"/>
      <c r="B593" s="997"/>
      <c r="C593" s="998"/>
      <c r="D593" s="998"/>
      <c r="E593" s="999"/>
      <c r="F593" s="999"/>
      <c r="G593" s="997"/>
      <c r="H593" s="1000"/>
      <c r="I593" s="1001"/>
      <c r="J593" s="1002"/>
      <c r="K593" s="1001"/>
      <c r="L593" s="997"/>
      <c r="M593" s="1858"/>
      <c r="N593" s="1002"/>
      <c r="O593" s="936"/>
      <c r="P593" s="936"/>
      <c r="Q593" s="936"/>
    </row>
    <row r="594" spans="1:17" s="937" customFormat="1" x14ac:dyDescent="0.2">
      <c r="A594" s="1011"/>
      <c r="B594" s="997"/>
      <c r="C594" s="998"/>
      <c r="D594" s="998"/>
      <c r="E594" s="999"/>
      <c r="F594" s="999"/>
      <c r="G594" s="997"/>
      <c r="H594" s="1000"/>
      <c r="I594" s="1001"/>
      <c r="J594" s="1002"/>
      <c r="K594" s="1001"/>
      <c r="L594" s="997"/>
      <c r="M594" s="1858"/>
      <c r="N594" s="1002"/>
      <c r="O594" s="936"/>
      <c r="P594" s="936"/>
      <c r="Q594" s="936"/>
    </row>
    <row r="595" spans="1:17" s="937" customFormat="1" x14ac:dyDescent="0.2">
      <c r="A595" s="1011"/>
      <c r="B595" s="997"/>
      <c r="C595" s="998"/>
      <c r="D595" s="998"/>
      <c r="E595" s="999"/>
      <c r="F595" s="999"/>
      <c r="G595" s="997"/>
      <c r="H595" s="1000"/>
      <c r="I595" s="1001"/>
      <c r="J595" s="1002"/>
      <c r="K595" s="1001"/>
      <c r="L595" s="997"/>
      <c r="M595" s="1858"/>
      <c r="N595" s="1002"/>
      <c r="O595" s="936"/>
      <c r="P595" s="936"/>
      <c r="Q595" s="936"/>
    </row>
    <row r="596" spans="1:17" s="937" customFormat="1" x14ac:dyDescent="0.2">
      <c r="A596" s="1011"/>
      <c r="B596" s="997"/>
      <c r="C596" s="998"/>
      <c r="D596" s="998"/>
      <c r="E596" s="999"/>
      <c r="F596" s="999"/>
      <c r="G596" s="997"/>
      <c r="H596" s="1000"/>
      <c r="I596" s="1001"/>
      <c r="J596" s="1002"/>
      <c r="K596" s="1001"/>
      <c r="L596" s="997"/>
      <c r="M596" s="1858"/>
      <c r="N596" s="1002"/>
      <c r="O596" s="936"/>
      <c r="P596" s="936"/>
      <c r="Q596" s="936"/>
    </row>
    <row r="597" spans="1:17" s="937" customFormat="1" x14ac:dyDescent="0.2">
      <c r="A597" s="1011"/>
      <c r="B597" s="997"/>
      <c r="C597" s="998"/>
      <c r="D597" s="998"/>
      <c r="E597" s="999"/>
      <c r="F597" s="999"/>
      <c r="G597" s="997"/>
      <c r="H597" s="1000"/>
      <c r="I597" s="1001"/>
      <c r="J597" s="1002"/>
      <c r="K597" s="1001"/>
      <c r="L597" s="997"/>
      <c r="M597" s="1858"/>
      <c r="N597" s="1002"/>
      <c r="O597" s="936"/>
      <c r="P597" s="936"/>
      <c r="Q597" s="936"/>
    </row>
    <row r="598" spans="1:17" s="937" customFormat="1" x14ac:dyDescent="0.2">
      <c r="A598" s="1011"/>
      <c r="B598" s="997"/>
      <c r="C598" s="998"/>
      <c r="D598" s="998"/>
      <c r="E598" s="999"/>
      <c r="F598" s="999"/>
      <c r="G598" s="997"/>
      <c r="H598" s="1000"/>
      <c r="I598" s="1001"/>
      <c r="J598" s="1002"/>
      <c r="K598" s="1001"/>
      <c r="L598" s="997"/>
      <c r="M598" s="1858"/>
      <c r="N598" s="1002"/>
      <c r="O598" s="936"/>
      <c r="P598" s="936"/>
      <c r="Q598" s="936"/>
    </row>
    <row r="599" spans="1:17" s="937" customFormat="1" x14ac:dyDescent="0.2">
      <c r="A599" s="1011"/>
      <c r="B599" s="997"/>
      <c r="C599" s="998"/>
      <c r="D599" s="998"/>
      <c r="E599" s="999"/>
      <c r="F599" s="999"/>
      <c r="G599" s="997"/>
      <c r="H599" s="1000"/>
      <c r="I599" s="1001"/>
      <c r="J599" s="1002"/>
      <c r="K599" s="1001"/>
      <c r="L599" s="997"/>
      <c r="M599" s="1858"/>
      <c r="N599" s="1002"/>
      <c r="O599" s="936"/>
      <c r="P599" s="936"/>
      <c r="Q599" s="936"/>
    </row>
    <row r="600" spans="1:17" s="937" customFormat="1" x14ac:dyDescent="0.2">
      <c r="A600" s="1011"/>
      <c r="B600" s="997"/>
      <c r="C600" s="998"/>
      <c r="D600" s="998"/>
      <c r="E600" s="999"/>
      <c r="F600" s="999"/>
      <c r="G600" s="997"/>
      <c r="H600" s="1000"/>
      <c r="I600" s="1001"/>
      <c r="J600" s="1002"/>
      <c r="K600" s="1001"/>
      <c r="L600" s="997"/>
      <c r="M600" s="1858"/>
      <c r="N600" s="1002"/>
      <c r="O600" s="936"/>
      <c r="P600" s="936"/>
      <c r="Q600" s="936"/>
    </row>
    <row r="601" spans="1:17" s="937" customFormat="1" x14ac:dyDescent="0.2">
      <c r="A601" s="1011"/>
      <c r="B601" s="997"/>
      <c r="C601" s="998"/>
      <c r="D601" s="998"/>
      <c r="E601" s="999"/>
      <c r="F601" s="999"/>
      <c r="G601" s="997"/>
      <c r="H601" s="1000"/>
      <c r="I601" s="1001"/>
      <c r="J601" s="1002"/>
      <c r="K601" s="1001"/>
      <c r="L601" s="997"/>
      <c r="M601" s="1858"/>
      <c r="N601" s="1002"/>
      <c r="O601" s="936"/>
      <c r="P601" s="936"/>
      <c r="Q601" s="936"/>
    </row>
    <row r="602" spans="1:17" s="937" customFormat="1" x14ac:dyDescent="0.2">
      <c r="A602" s="1011"/>
      <c r="B602" s="997"/>
      <c r="C602" s="998"/>
      <c r="D602" s="998"/>
      <c r="E602" s="999"/>
      <c r="F602" s="999"/>
      <c r="G602" s="997"/>
      <c r="H602" s="1000"/>
      <c r="I602" s="1001"/>
      <c r="J602" s="1002"/>
      <c r="K602" s="1001"/>
      <c r="L602" s="997"/>
      <c r="M602" s="1858"/>
      <c r="N602" s="1002"/>
      <c r="O602" s="936"/>
      <c r="P602" s="936"/>
      <c r="Q602" s="936"/>
    </row>
    <row r="603" spans="1:17" s="937" customFormat="1" x14ac:dyDescent="0.2">
      <c r="A603" s="1011"/>
      <c r="B603" s="997"/>
      <c r="C603" s="998"/>
      <c r="D603" s="998"/>
      <c r="E603" s="999"/>
      <c r="F603" s="999"/>
      <c r="G603" s="997"/>
      <c r="H603" s="1000"/>
      <c r="I603" s="1001"/>
      <c r="J603" s="1002"/>
      <c r="K603" s="1001"/>
      <c r="L603" s="997"/>
      <c r="M603" s="1858"/>
      <c r="N603" s="1002"/>
      <c r="O603" s="936"/>
      <c r="P603" s="936"/>
      <c r="Q603" s="936"/>
    </row>
    <row r="604" spans="1:17" s="937" customFormat="1" x14ac:dyDescent="0.2">
      <c r="A604" s="1011"/>
      <c r="B604" s="997"/>
      <c r="C604" s="998"/>
      <c r="D604" s="998"/>
      <c r="E604" s="999"/>
      <c r="F604" s="999"/>
      <c r="G604" s="997"/>
      <c r="H604" s="1000"/>
      <c r="I604" s="1001"/>
      <c r="J604" s="1002"/>
      <c r="K604" s="1001"/>
      <c r="L604" s="997"/>
      <c r="M604" s="1858"/>
      <c r="N604" s="1002"/>
      <c r="O604" s="936"/>
      <c r="P604" s="936"/>
      <c r="Q604" s="936"/>
    </row>
    <row r="605" spans="1:17" s="937" customFormat="1" x14ac:dyDescent="0.2">
      <c r="A605" s="1011"/>
      <c r="B605" s="997"/>
      <c r="C605" s="998"/>
      <c r="D605" s="998"/>
      <c r="E605" s="999"/>
      <c r="F605" s="999"/>
      <c r="G605" s="997"/>
      <c r="H605" s="1000"/>
      <c r="I605" s="1001"/>
      <c r="J605" s="1002"/>
      <c r="K605" s="1001"/>
      <c r="L605" s="997"/>
      <c r="M605" s="1858"/>
      <c r="N605" s="1002"/>
      <c r="O605" s="936"/>
      <c r="P605" s="936"/>
      <c r="Q605" s="936"/>
    </row>
    <row r="606" spans="1:17" s="937" customFormat="1" x14ac:dyDescent="0.2">
      <c r="A606" s="1011"/>
      <c r="B606" s="997"/>
      <c r="C606" s="998"/>
      <c r="D606" s="998"/>
      <c r="E606" s="999"/>
      <c r="F606" s="999"/>
      <c r="G606" s="997"/>
      <c r="H606" s="1000"/>
      <c r="I606" s="1001"/>
      <c r="J606" s="1002"/>
      <c r="K606" s="1001"/>
      <c r="L606" s="997"/>
      <c r="M606" s="1858"/>
      <c r="N606" s="1002"/>
      <c r="O606" s="936"/>
      <c r="P606" s="936"/>
      <c r="Q606" s="936"/>
    </row>
    <row r="607" spans="1:17" s="937" customFormat="1" x14ac:dyDescent="0.2">
      <c r="A607" s="1011"/>
      <c r="B607" s="997"/>
      <c r="C607" s="998"/>
      <c r="D607" s="998"/>
      <c r="E607" s="999"/>
      <c r="F607" s="999"/>
      <c r="G607" s="997"/>
      <c r="H607" s="1000"/>
      <c r="I607" s="1001"/>
      <c r="J607" s="1002"/>
      <c r="K607" s="1001"/>
      <c r="L607" s="997"/>
      <c r="M607" s="1858"/>
      <c r="N607" s="1002"/>
      <c r="O607" s="936"/>
      <c r="P607" s="936"/>
      <c r="Q607" s="936"/>
    </row>
    <row r="608" spans="1:17" s="937" customFormat="1" x14ac:dyDescent="0.2">
      <c r="A608" s="1011"/>
      <c r="B608" s="997"/>
      <c r="C608" s="998"/>
      <c r="D608" s="998"/>
      <c r="E608" s="999"/>
      <c r="F608" s="999"/>
      <c r="G608" s="997"/>
      <c r="H608" s="1000"/>
      <c r="I608" s="1001"/>
      <c r="J608" s="1002"/>
      <c r="K608" s="1001"/>
      <c r="L608" s="997"/>
      <c r="M608" s="1858"/>
      <c r="N608" s="1002"/>
      <c r="O608" s="936"/>
      <c r="P608" s="936"/>
      <c r="Q608" s="936"/>
    </row>
    <row r="609" spans="1:17" s="937" customFormat="1" x14ac:dyDescent="0.2">
      <c r="A609" s="1011"/>
      <c r="B609" s="997"/>
      <c r="C609" s="998"/>
      <c r="D609" s="998"/>
      <c r="E609" s="999"/>
      <c r="F609" s="999"/>
      <c r="G609" s="997"/>
      <c r="H609" s="1000"/>
      <c r="I609" s="1001"/>
      <c r="J609" s="1002"/>
      <c r="K609" s="1001"/>
      <c r="L609" s="997"/>
      <c r="M609" s="1858"/>
      <c r="N609" s="1002"/>
      <c r="O609" s="936"/>
      <c r="P609" s="936"/>
      <c r="Q609" s="936"/>
    </row>
    <row r="610" spans="1:17" s="937" customFormat="1" x14ac:dyDescent="0.2">
      <c r="A610" s="1011"/>
      <c r="B610" s="997"/>
      <c r="C610" s="998"/>
      <c r="D610" s="998"/>
      <c r="E610" s="999"/>
      <c r="F610" s="999"/>
      <c r="G610" s="997"/>
      <c r="H610" s="1000"/>
      <c r="I610" s="1001"/>
      <c r="J610" s="1002"/>
      <c r="K610" s="1001"/>
      <c r="L610" s="997"/>
      <c r="M610" s="1858"/>
      <c r="N610" s="1002"/>
      <c r="O610" s="936"/>
      <c r="P610" s="936"/>
      <c r="Q610" s="936"/>
    </row>
    <row r="611" spans="1:17" s="937" customFormat="1" x14ac:dyDescent="0.2">
      <c r="A611" s="1011"/>
      <c r="B611" s="997"/>
      <c r="C611" s="998"/>
      <c r="D611" s="998"/>
      <c r="E611" s="999"/>
      <c r="F611" s="999"/>
      <c r="G611" s="997"/>
      <c r="H611" s="1000"/>
      <c r="I611" s="1001"/>
      <c r="J611" s="1002"/>
      <c r="K611" s="1001"/>
      <c r="L611" s="997"/>
      <c r="M611" s="1858"/>
      <c r="N611" s="1002"/>
      <c r="O611" s="936"/>
      <c r="P611" s="936"/>
      <c r="Q611" s="936"/>
    </row>
    <row r="612" spans="1:17" s="937" customFormat="1" x14ac:dyDescent="0.2">
      <c r="A612" s="1011"/>
      <c r="B612" s="997"/>
      <c r="C612" s="998"/>
      <c r="D612" s="998"/>
      <c r="E612" s="999"/>
      <c r="F612" s="999"/>
      <c r="G612" s="997"/>
      <c r="H612" s="1000"/>
      <c r="I612" s="1001"/>
      <c r="J612" s="1002"/>
      <c r="K612" s="1001"/>
      <c r="L612" s="997"/>
      <c r="M612" s="1858"/>
      <c r="N612" s="1002"/>
      <c r="O612" s="936"/>
      <c r="P612" s="936"/>
      <c r="Q612" s="936"/>
    </row>
    <row r="613" spans="1:17" s="937" customFormat="1" x14ac:dyDescent="0.2">
      <c r="A613" s="1011"/>
      <c r="B613" s="997"/>
      <c r="C613" s="998"/>
      <c r="D613" s="998"/>
      <c r="E613" s="999"/>
      <c r="F613" s="999"/>
      <c r="G613" s="997"/>
      <c r="H613" s="1000"/>
      <c r="I613" s="1001"/>
      <c r="J613" s="1002"/>
      <c r="K613" s="1001"/>
      <c r="L613" s="997"/>
      <c r="M613" s="1858"/>
      <c r="N613" s="1002"/>
      <c r="O613" s="936"/>
      <c r="P613" s="936"/>
      <c r="Q613" s="936"/>
    </row>
    <row r="614" spans="1:17" s="937" customFormat="1" x14ac:dyDescent="0.2">
      <c r="A614" s="1011"/>
      <c r="B614" s="997"/>
      <c r="C614" s="998"/>
      <c r="D614" s="998"/>
      <c r="E614" s="999"/>
      <c r="F614" s="999"/>
      <c r="G614" s="997"/>
      <c r="H614" s="1000"/>
      <c r="I614" s="1001"/>
      <c r="J614" s="1002"/>
      <c r="K614" s="1001"/>
      <c r="L614" s="997"/>
      <c r="M614" s="1858"/>
      <c r="N614" s="1002"/>
      <c r="O614" s="936"/>
      <c r="P614" s="936"/>
      <c r="Q614" s="936"/>
    </row>
    <row r="615" spans="1:17" s="937" customFormat="1" x14ac:dyDescent="0.2">
      <c r="A615" s="1011"/>
      <c r="B615" s="997"/>
      <c r="C615" s="998"/>
      <c r="D615" s="998"/>
      <c r="E615" s="999"/>
      <c r="F615" s="999"/>
      <c r="G615" s="997"/>
      <c r="H615" s="1000"/>
      <c r="I615" s="1001"/>
      <c r="J615" s="1002"/>
      <c r="K615" s="1001"/>
      <c r="L615" s="997"/>
      <c r="M615" s="1858"/>
      <c r="N615" s="1002"/>
      <c r="O615" s="936"/>
      <c r="P615" s="936"/>
      <c r="Q615" s="936"/>
    </row>
    <row r="616" spans="1:17" s="937" customFormat="1" x14ac:dyDescent="0.2">
      <c r="A616" s="1011"/>
      <c r="B616" s="997"/>
      <c r="C616" s="998"/>
      <c r="D616" s="998"/>
      <c r="E616" s="999"/>
      <c r="F616" s="999"/>
      <c r="G616" s="997"/>
      <c r="H616" s="1000"/>
      <c r="I616" s="1001"/>
      <c r="J616" s="1002"/>
      <c r="K616" s="1001"/>
      <c r="L616" s="997"/>
      <c r="M616" s="1858"/>
      <c r="N616" s="1002"/>
      <c r="O616" s="936"/>
      <c r="P616" s="936"/>
      <c r="Q616" s="936"/>
    </row>
    <row r="617" spans="1:17" s="937" customFormat="1" x14ac:dyDescent="0.2">
      <c r="A617" s="1011"/>
      <c r="B617" s="997"/>
      <c r="C617" s="998"/>
      <c r="D617" s="998"/>
      <c r="E617" s="999"/>
      <c r="F617" s="999"/>
      <c r="G617" s="997"/>
      <c r="H617" s="1000"/>
      <c r="I617" s="1001"/>
      <c r="J617" s="1002"/>
      <c r="K617" s="1001"/>
      <c r="L617" s="997"/>
      <c r="M617" s="1858"/>
      <c r="N617" s="1002"/>
      <c r="O617" s="936"/>
      <c r="P617" s="936"/>
      <c r="Q617" s="936"/>
    </row>
    <row r="618" spans="1:17" s="937" customFormat="1" x14ac:dyDescent="0.2">
      <c r="A618" s="1011"/>
      <c r="B618" s="997"/>
      <c r="C618" s="998"/>
      <c r="D618" s="998"/>
      <c r="E618" s="999"/>
      <c r="F618" s="999"/>
      <c r="G618" s="997"/>
      <c r="H618" s="1000"/>
      <c r="I618" s="1001"/>
      <c r="J618" s="1002"/>
      <c r="K618" s="1001"/>
      <c r="L618" s="997"/>
      <c r="M618" s="1858"/>
      <c r="N618" s="1002"/>
      <c r="O618" s="936"/>
      <c r="P618" s="936"/>
      <c r="Q618" s="936"/>
    </row>
    <row r="619" spans="1:17" s="937" customFormat="1" x14ac:dyDescent="0.2">
      <c r="A619" s="1011"/>
      <c r="B619" s="997"/>
      <c r="C619" s="998"/>
      <c r="D619" s="998"/>
      <c r="E619" s="999"/>
      <c r="F619" s="999"/>
      <c r="G619" s="997"/>
      <c r="H619" s="1000"/>
      <c r="I619" s="1001"/>
      <c r="J619" s="1002"/>
      <c r="K619" s="1001"/>
      <c r="L619" s="997"/>
      <c r="M619" s="1858"/>
      <c r="N619" s="1002"/>
      <c r="O619" s="936"/>
      <c r="P619" s="936"/>
      <c r="Q619" s="936"/>
    </row>
    <row r="620" spans="1:17" s="937" customFormat="1" x14ac:dyDescent="0.2">
      <c r="A620" s="1011"/>
      <c r="B620" s="997"/>
      <c r="C620" s="998"/>
      <c r="D620" s="998"/>
      <c r="E620" s="999"/>
      <c r="F620" s="999"/>
      <c r="G620" s="997"/>
      <c r="H620" s="1000"/>
      <c r="I620" s="1001"/>
      <c r="J620" s="1002"/>
      <c r="K620" s="1001"/>
      <c r="L620" s="997"/>
      <c r="M620" s="1858"/>
      <c r="N620" s="1002"/>
      <c r="O620" s="936"/>
      <c r="P620" s="936"/>
      <c r="Q620" s="936"/>
    </row>
    <row r="621" spans="1:17" s="937" customFormat="1" x14ac:dyDescent="0.2">
      <c r="A621" s="1011"/>
      <c r="B621" s="997"/>
      <c r="C621" s="998"/>
      <c r="D621" s="998"/>
      <c r="E621" s="999"/>
      <c r="F621" s="999"/>
      <c r="G621" s="997"/>
      <c r="H621" s="1000"/>
      <c r="I621" s="1001"/>
      <c r="J621" s="1002"/>
      <c r="K621" s="1001"/>
      <c r="L621" s="997"/>
      <c r="M621" s="1858"/>
      <c r="N621" s="1002"/>
      <c r="O621" s="936"/>
      <c r="P621" s="936"/>
      <c r="Q621" s="936"/>
    </row>
    <row r="622" spans="1:17" s="937" customFormat="1" x14ac:dyDescent="0.2">
      <c r="A622" s="1011"/>
      <c r="B622" s="997"/>
      <c r="C622" s="998"/>
      <c r="D622" s="998"/>
      <c r="E622" s="999"/>
      <c r="F622" s="999"/>
      <c r="G622" s="997"/>
      <c r="H622" s="1000"/>
      <c r="I622" s="1001"/>
      <c r="J622" s="1002"/>
      <c r="K622" s="1001"/>
      <c r="L622" s="997"/>
      <c r="M622" s="1858"/>
      <c r="N622" s="1002"/>
      <c r="O622" s="936"/>
      <c r="P622" s="936"/>
      <c r="Q622" s="936"/>
    </row>
    <row r="623" spans="1:17" s="937" customFormat="1" x14ac:dyDescent="0.2">
      <c r="A623" s="1011"/>
      <c r="B623" s="997"/>
      <c r="C623" s="998"/>
      <c r="D623" s="998"/>
      <c r="E623" s="999"/>
      <c r="F623" s="999"/>
      <c r="G623" s="997"/>
      <c r="H623" s="1000"/>
      <c r="I623" s="1001"/>
      <c r="J623" s="1002"/>
      <c r="K623" s="1001"/>
      <c r="L623" s="997"/>
      <c r="M623" s="1858"/>
      <c r="N623" s="1002"/>
      <c r="O623" s="936"/>
      <c r="P623" s="936"/>
      <c r="Q623" s="936"/>
    </row>
    <row r="624" spans="1:17" s="937" customFormat="1" x14ac:dyDescent="0.2">
      <c r="A624" s="1011"/>
      <c r="B624" s="997"/>
      <c r="C624" s="998"/>
      <c r="D624" s="998"/>
      <c r="E624" s="999"/>
      <c r="F624" s="999"/>
      <c r="G624" s="997"/>
      <c r="H624" s="1000"/>
      <c r="I624" s="1001"/>
      <c r="J624" s="1002"/>
      <c r="K624" s="1001"/>
      <c r="L624" s="997"/>
      <c r="M624" s="1858"/>
      <c r="N624" s="1002"/>
      <c r="O624" s="936"/>
      <c r="P624" s="936"/>
      <c r="Q624" s="936"/>
    </row>
    <row r="625" spans="1:17" s="937" customFormat="1" x14ac:dyDescent="0.2">
      <c r="A625" s="1011"/>
      <c r="B625" s="997"/>
      <c r="C625" s="998"/>
      <c r="D625" s="998"/>
      <c r="E625" s="999"/>
      <c r="F625" s="999"/>
      <c r="G625" s="997"/>
      <c r="H625" s="1000"/>
      <c r="I625" s="1001"/>
      <c r="J625" s="1002"/>
      <c r="K625" s="1001"/>
      <c r="L625" s="997"/>
      <c r="M625" s="1858"/>
      <c r="N625" s="1002"/>
      <c r="O625" s="936"/>
      <c r="P625" s="936"/>
      <c r="Q625" s="936"/>
    </row>
    <row r="626" spans="1:17" s="937" customFormat="1" x14ac:dyDescent="0.2">
      <c r="A626" s="1011"/>
      <c r="B626" s="997"/>
      <c r="C626" s="998"/>
      <c r="D626" s="998"/>
      <c r="E626" s="999"/>
      <c r="F626" s="999"/>
      <c r="G626" s="997"/>
      <c r="H626" s="1000"/>
      <c r="I626" s="1001"/>
      <c r="J626" s="1002"/>
      <c r="K626" s="1001"/>
      <c r="L626" s="997"/>
      <c r="M626" s="1858"/>
      <c r="N626" s="1002"/>
      <c r="O626" s="936"/>
      <c r="P626" s="936"/>
      <c r="Q626" s="936"/>
    </row>
    <row r="627" spans="1:17" s="937" customFormat="1" x14ac:dyDescent="0.2">
      <c r="A627" s="1011"/>
      <c r="B627" s="997"/>
      <c r="C627" s="998"/>
      <c r="D627" s="998"/>
      <c r="E627" s="999"/>
      <c r="F627" s="999"/>
      <c r="G627" s="997"/>
      <c r="H627" s="1000"/>
      <c r="I627" s="1001"/>
      <c r="J627" s="1002"/>
      <c r="K627" s="1001"/>
      <c r="L627" s="997"/>
      <c r="M627" s="1858"/>
      <c r="N627" s="1002"/>
      <c r="O627" s="936"/>
      <c r="P627" s="936"/>
      <c r="Q627" s="936"/>
    </row>
    <row r="628" spans="1:17" s="937" customFormat="1" x14ac:dyDescent="0.2">
      <c r="A628" s="1011"/>
      <c r="B628" s="997"/>
      <c r="C628" s="998"/>
      <c r="D628" s="998"/>
      <c r="E628" s="999"/>
      <c r="F628" s="999"/>
      <c r="G628" s="997"/>
      <c r="H628" s="1000"/>
      <c r="I628" s="1001"/>
      <c r="J628" s="1002"/>
      <c r="K628" s="1001"/>
      <c r="L628" s="997"/>
      <c r="M628" s="1858"/>
      <c r="N628" s="1002"/>
      <c r="O628" s="936"/>
      <c r="P628" s="936"/>
      <c r="Q628" s="936"/>
    </row>
    <row r="629" spans="1:17" s="937" customFormat="1" x14ac:dyDescent="0.2">
      <c r="A629" s="1011"/>
      <c r="B629" s="997"/>
      <c r="C629" s="998"/>
      <c r="D629" s="998"/>
      <c r="E629" s="999"/>
      <c r="F629" s="999"/>
      <c r="G629" s="997"/>
      <c r="H629" s="1000"/>
      <c r="I629" s="1001"/>
      <c r="J629" s="1002"/>
      <c r="K629" s="1001"/>
      <c r="L629" s="997"/>
      <c r="M629" s="1858"/>
      <c r="N629" s="1002"/>
      <c r="O629" s="936"/>
      <c r="P629" s="936"/>
      <c r="Q629" s="936"/>
    </row>
    <row r="630" spans="1:17" s="937" customFormat="1" x14ac:dyDescent="0.2">
      <c r="A630" s="1011"/>
      <c r="B630" s="997"/>
      <c r="C630" s="998"/>
      <c r="D630" s="998"/>
      <c r="E630" s="999"/>
      <c r="F630" s="999"/>
      <c r="G630" s="997"/>
      <c r="H630" s="1000"/>
      <c r="I630" s="1001"/>
      <c r="J630" s="1002"/>
      <c r="K630" s="1001"/>
      <c r="L630" s="997"/>
      <c r="M630" s="1858"/>
      <c r="N630" s="1002"/>
      <c r="O630" s="936"/>
      <c r="P630" s="936"/>
      <c r="Q630" s="936"/>
    </row>
    <row r="631" spans="1:17" s="937" customFormat="1" x14ac:dyDescent="0.2">
      <c r="A631" s="1011"/>
      <c r="B631" s="997"/>
      <c r="C631" s="998"/>
      <c r="D631" s="998"/>
      <c r="E631" s="999"/>
      <c r="F631" s="999"/>
      <c r="G631" s="997"/>
      <c r="H631" s="1000"/>
      <c r="I631" s="1001"/>
      <c r="J631" s="1002"/>
      <c r="K631" s="1001"/>
      <c r="L631" s="997"/>
      <c r="M631" s="1858"/>
      <c r="N631" s="1002"/>
      <c r="O631" s="936"/>
      <c r="P631" s="936"/>
      <c r="Q631" s="936"/>
    </row>
    <row r="632" spans="1:17" s="937" customFormat="1" x14ac:dyDescent="0.2">
      <c r="A632" s="1011"/>
      <c r="B632" s="997"/>
      <c r="C632" s="998"/>
      <c r="D632" s="998"/>
      <c r="E632" s="999"/>
      <c r="F632" s="999"/>
      <c r="G632" s="997"/>
      <c r="H632" s="1000"/>
      <c r="I632" s="1001"/>
      <c r="J632" s="1002"/>
      <c r="K632" s="1001"/>
      <c r="L632" s="997"/>
      <c r="M632" s="1858"/>
      <c r="N632" s="1002"/>
      <c r="O632" s="936"/>
      <c r="P632" s="936"/>
      <c r="Q632" s="936"/>
    </row>
    <row r="633" spans="1:17" s="937" customFormat="1" x14ac:dyDescent="0.2">
      <c r="A633" s="1011"/>
      <c r="B633" s="997"/>
      <c r="C633" s="998"/>
      <c r="D633" s="998"/>
      <c r="E633" s="999"/>
      <c r="F633" s="999"/>
      <c r="G633" s="997"/>
      <c r="H633" s="1000"/>
      <c r="I633" s="1001"/>
      <c r="J633" s="1002"/>
      <c r="K633" s="1001"/>
      <c r="L633" s="997"/>
      <c r="M633" s="1858"/>
      <c r="N633" s="1002"/>
      <c r="O633" s="936"/>
      <c r="P633" s="936"/>
      <c r="Q633" s="936"/>
    </row>
    <row r="634" spans="1:17" s="937" customFormat="1" x14ac:dyDescent="0.2">
      <c r="A634" s="1011"/>
      <c r="B634" s="997"/>
      <c r="C634" s="998"/>
      <c r="D634" s="998"/>
      <c r="E634" s="999"/>
      <c r="F634" s="999"/>
      <c r="G634" s="997"/>
      <c r="H634" s="1000"/>
      <c r="I634" s="1001"/>
      <c r="J634" s="1002"/>
      <c r="K634" s="1001"/>
      <c r="L634" s="997"/>
      <c r="M634" s="1858"/>
      <c r="N634" s="1002"/>
      <c r="O634" s="936"/>
      <c r="P634" s="936"/>
      <c r="Q634" s="936"/>
    </row>
    <row r="635" spans="1:17" s="937" customFormat="1" x14ac:dyDescent="0.2">
      <c r="A635" s="1011"/>
      <c r="B635" s="997"/>
      <c r="C635" s="998"/>
      <c r="D635" s="998"/>
      <c r="E635" s="999"/>
      <c r="F635" s="999"/>
      <c r="G635" s="997"/>
      <c r="H635" s="1000"/>
      <c r="I635" s="1001"/>
      <c r="J635" s="1002"/>
      <c r="K635" s="1001"/>
      <c r="L635" s="997"/>
      <c r="M635" s="1858"/>
      <c r="N635" s="1002"/>
      <c r="O635" s="936"/>
      <c r="P635" s="936"/>
      <c r="Q635" s="936"/>
    </row>
    <row r="636" spans="1:17" s="937" customFormat="1" x14ac:dyDescent="0.2">
      <c r="A636" s="1011"/>
      <c r="B636" s="997"/>
      <c r="C636" s="998"/>
      <c r="D636" s="998"/>
      <c r="E636" s="999"/>
      <c r="F636" s="999"/>
      <c r="G636" s="997"/>
      <c r="H636" s="1000"/>
      <c r="I636" s="1001"/>
      <c r="J636" s="1002"/>
      <c r="K636" s="1001"/>
      <c r="L636" s="997"/>
      <c r="M636" s="1858"/>
      <c r="N636" s="1002"/>
      <c r="O636" s="936"/>
      <c r="P636" s="936"/>
      <c r="Q636" s="936"/>
    </row>
    <row r="637" spans="1:17" s="937" customFormat="1" x14ac:dyDescent="0.2">
      <c r="A637" s="1011"/>
      <c r="B637" s="997"/>
      <c r="C637" s="998"/>
      <c r="D637" s="998"/>
      <c r="E637" s="999"/>
      <c r="F637" s="999"/>
      <c r="G637" s="997"/>
      <c r="H637" s="1000"/>
      <c r="I637" s="1001"/>
      <c r="J637" s="1002"/>
      <c r="K637" s="1001"/>
      <c r="L637" s="997"/>
      <c r="M637" s="1858"/>
      <c r="N637" s="1002"/>
      <c r="O637" s="936"/>
      <c r="P637" s="936"/>
      <c r="Q637" s="936"/>
    </row>
    <row r="638" spans="1:17" s="937" customFormat="1" x14ac:dyDescent="0.2">
      <c r="A638" s="1011"/>
      <c r="B638" s="997"/>
      <c r="C638" s="998"/>
      <c r="D638" s="998"/>
      <c r="E638" s="999"/>
      <c r="F638" s="999"/>
      <c r="G638" s="997"/>
      <c r="H638" s="1000"/>
      <c r="I638" s="1001"/>
      <c r="J638" s="1002"/>
      <c r="K638" s="1001"/>
      <c r="L638" s="997"/>
      <c r="M638" s="1858"/>
      <c r="N638" s="1002"/>
      <c r="O638" s="936"/>
      <c r="P638" s="936"/>
      <c r="Q638" s="936"/>
    </row>
    <row r="639" spans="1:17" s="937" customFormat="1" x14ac:dyDescent="0.2">
      <c r="A639" s="1011"/>
      <c r="B639" s="997"/>
      <c r="C639" s="998"/>
      <c r="D639" s="998"/>
      <c r="E639" s="999"/>
      <c r="F639" s="999"/>
      <c r="G639" s="997"/>
      <c r="H639" s="1000"/>
      <c r="I639" s="1001"/>
      <c r="J639" s="1002"/>
      <c r="K639" s="1001"/>
      <c r="L639" s="997"/>
      <c r="M639" s="1858"/>
      <c r="N639" s="1002"/>
      <c r="O639" s="936"/>
      <c r="P639" s="936"/>
      <c r="Q639" s="936"/>
    </row>
    <row r="640" spans="1:17" s="937" customFormat="1" x14ac:dyDescent="0.2">
      <c r="A640" s="1011"/>
      <c r="B640" s="997"/>
      <c r="C640" s="998"/>
      <c r="D640" s="998"/>
      <c r="E640" s="999"/>
      <c r="F640" s="999"/>
      <c r="G640" s="997"/>
      <c r="H640" s="1000"/>
      <c r="I640" s="1001"/>
      <c r="J640" s="1002"/>
      <c r="K640" s="1001"/>
      <c r="L640" s="997"/>
      <c r="M640" s="1858"/>
      <c r="N640" s="1002"/>
      <c r="O640" s="936"/>
      <c r="P640" s="936"/>
      <c r="Q640" s="936"/>
    </row>
    <row r="641" spans="1:17" s="937" customFormat="1" x14ac:dyDescent="0.2">
      <c r="A641" s="1011"/>
      <c r="B641" s="997"/>
      <c r="C641" s="998"/>
      <c r="D641" s="998"/>
      <c r="E641" s="999"/>
      <c r="F641" s="999"/>
      <c r="G641" s="997"/>
      <c r="H641" s="1000"/>
      <c r="I641" s="1001"/>
      <c r="J641" s="1002"/>
      <c r="K641" s="1001"/>
      <c r="L641" s="997"/>
      <c r="M641" s="1858"/>
      <c r="N641" s="1002"/>
      <c r="O641" s="936"/>
      <c r="P641" s="936"/>
      <c r="Q641" s="936"/>
    </row>
    <row r="642" spans="1:17" s="937" customFormat="1" x14ac:dyDescent="0.2">
      <c r="A642" s="1011"/>
      <c r="B642" s="997"/>
      <c r="C642" s="998"/>
      <c r="D642" s="998"/>
      <c r="E642" s="999"/>
      <c r="F642" s="999"/>
      <c r="G642" s="997"/>
      <c r="H642" s="1000"/>
      <c r="I642" s="1001"/>
      <c r="J642" s="1002"/>
      <c r="K642" s="1001"/>
      <c r="L642" s="997"/>
      <c r="M642" s="1858"/>
      <c r="N642" s="1002"/>
      <c r="O642" s="936"/>
      <c r="P642" s="936"/>
      <c r="Q642" s="936"/>
    </row>
    <row r="643" spans="1:17" s="937" customFormat="1" x14ac:dyDescent="0.2">
      <c r="A643" s="1011"/>
      <c r="B643" s="997"/>
      <c r="C643" s="998"/>
      <c r="D643" s="998"/>
      <c r="E643" s="999"/>
      <c r="F643" s="999"/>
      <c r="G643" s="997"/>
      <c r="H643" s="1000"/>
      <c r="I643" s="1001"/>
      <c r="J643" s="1002"/>
      <c r="K643" s="1001"/>
      <c r="L643" s="997"/>
      <c r="M643" s="1858"/>
      <c r="N643" s="1002"/>
      <c r="O643" s="936"/>
      <c r="P643" s="936"/>
      <c r="Q643" s="936"/>
    </row>
    <row r="644" spans="1:17" s="937" customFormat="1" x14ac:dyDescent="0.2">
      <c r="A644" s="1011"/>
      <c r="B644" s="997"/>
      <c r="C644" s="998"/>
      <c r="D644" s="998"/>
      <c r="E644" s="999"/>
      <c r="F644" s="999"/>
      <c r="G644" s="997"/>
      <c r="H644" s="1000"/>
      <c r="I644" s="1001"/>
      <c r="J644" s="1002"/>
      <c r="K644" s="1001"/>
      <c r="L644" s="997"/>
      <c r="M644" s="1858"/>
      <c r="N644" s="1002"/>
      <c r="O644" s="936"/>
      <c r="P644" s="936"/>
      <c r="Q644" s="936"/>
    </row>
    <row r="645" spans="1:17" s="937" customFormat="1" x14ac:dyDescent="0.2">
      <c r="A645" s="1011"/>
      <c r="B645" s="997"/>
      <c r="C645" s="998"/>
      <c r="D645" s="998"/>
      <c r="E645" s="999"/>
      <c r="F645" s="999"/>
      <c r="G645" s="997"/>
      <c r="H645" s="1000"/>
      <c r="I645" s="1001"/>
      <c r="J645" s="1002"/>
      <c r="K645" s="1001"/>
      <c r="L645" s="997"/>
      <c r="M645" s="1858"/>
      <c r="N645" s="1002"/>
      <c r="O645" s="936"/>
      <c r="P645" s="936"/>
      <c r="Q645" s="936"/>
    </row>
    <row r="646" spans="1:17" s="937" customFormat="1" x14ac:dyDescent="0.2">
      <c r="A646" s="1011"/>
      <c r="B646" s="997"/>
      <c r="C646" s="998"/>
      <c r="D646" s="998"/>
      <c r="E646" s="999"/>
      <c r="F646" s="999"/>
      <c r="G646" s="997"/>
      <c r="H646" s="1000"/>
      <c r="I646" s="1001"/>
      <c r="J646" s="1002"/>
      <c r="K646" s="1001"/>
      <c r="L646" s="997"/>
      <c r="M646" s="1858"/>
      <c r="N646" s="1002"/>
      <c r="O646" s="936"/>
      <c r="P646" s="936"/>
      <c r="Q646" s="936"/>
    </row>
    <row r="647" spans="1:17" s="937" customFormat="1" x14ac:dyDescent="0.2">
      <c r="A647" s="1011"/>
      <c r="B647" s="997"/>
      <c r="C647" s="998"/>
      <c r="D647" s="998"/>
      <c r="E647" s="999"/>
      <c r="F647" s="999"/>
      <c r="G647" s="997"/>
      <c r="H647" s="1000"/>
      <c r="I647" s="1001"/>
      <c r="J647" s="1002"/>
      <c r="K647" s="1001"/>
      <c r="L647" s="997"/>
      <c r="M647" s="1858"/>
      <c r="N647" s="1002"/>
      <c r="O647" s="936"/>
      <c r="P647" s="936"/>
      <c r="Q647" s="936"/>
    </row>
    <row r="648" spans="1:17" s="937" customFormat="1" x14ac:dyDescent="0.2">
      <c r="A648" s="1011"/>
      <c r="B648" s="997"/>
      <c r="C648" s="998"/>
      <c r="D648" s="998"/>
      <c r="E648" s="999"/>
      <c r="F648" s="999"/>
      <c r="G648" s="997"/>
      <c r="H648" s="1000"/>
      <c r="I648" s="1001"/>
      <c r="J648" s="1002"/>
      <c r="K648" s="1001"/>
      <c r="L648" s="997"/>
      <c r="M648" s="1858"/>
      <c r="N648" s="1002"/>
      <c r="O648" s="936"/>
      <c r="P648" s="936"/>
      <c r="Q648" s="936"/>
    </row>
    <row r="649" spans="1:17" s="937" customFormat="1" x14ac:dyDescent="0.2">
      <c r="A649" s="1011"/>
      <c r="B649" s="997"/>
      <c r="C649" s="998"/>
      <c r="D649" s="998"/>
      <c r="E649" s="999"/>
      <c r="F649" s="999"/>
      <c r="G649" s="997"/>
      <c r="H649" s="1000"/>
      <c r="I649" s="1001"/>
      <c r="J649" s="1002"/>
      <c r="K649" s="1001"/>
      <c r="L649" s="997"/>
      <c r="M649" s="1858"/>
      <c r="N649" s="1002"/>
      <c r="O649" s="936"/>
      <c r="P649" s="936"/>
      <c r="Q649" s="936"/>
    </row>
    <row r="650" spans="1:17" s="937" customFormat="1" x14ac:dyDescent="0.2">
      <c r="A650" s="1011"/>
      <c r="B650" s="997"/>
      <c r="C650" s="998"/>
      <c r="D650" s="998"/>
      <c r="E650" s="999"/>
      <c r="F650" s="999"/>
      <c r="G650" s="997"/>
      <c r="H650" s="1000"/>
      <c r="I650" s="1001"/>
      <c r="J650" s="1002"/>
      <c r="K650" s="1001"/>
      <c r="L650" s="997"/>
      <c r="M650" s="1858"/>
      <c r="N650" s="1002"/>
      <c r="O650" s="936"/>
      <c r="P650" s="936"/>
      <c r="Q650" s="936"/>
    </row>
    <row r="651" spans="1:17" s="937" customFormat="1" x14ac:dyDescent="0.2">
      <c r="A651" s="1011"/>
      <c r="B651" s="997"/>
      <c r="C651" s="998"/>
      <c r="D651" s="998"/>
      <c r="E651" s="999"/>
      <c r="F651" s="999"/>
      <c r="G651" s="997"/>
      <c r="H651" s="1000"/>
      <c r="I651" s="1001"/>
      <c r="J651" s="1002"/>
      <c r="K651" s="1001"/>
      <c r="L651" s="997"/>
      <c r="M651" s="1858"/>
      <c r="N651" s="1002"/>
      <c r="O651" s="936"/>
      <c r="P651" s="936"/>
      <c r="Q651" s="936"/>
    </row>
    <row r="652" spans="1:17" s="937" customFormat="1" x14ac:dyDescent="0.2">
      <c r="A652" s="1011"/>
      <c r="B652" s="997"/>
      <c r="C652" s="998"/>
      <c r="D652" s="998"/>
      <c r="E652" s="999"/>
      <c r="F652" s="999"/>
      <c r="G652" s="997"/>
      <c r="H652" s="1000"/>
      <c r="I652" s="1001"/>
      <c r="J652" s="1002"/>
      <c r="K652" s="1001"/>
      <c r="L652" s="997"/>
      <c r="M652" s="1858"/>
      <c r="N652" s="1002"/>
      <c r="O652" s="936"/>
      <c r="P652" s="936"/>
      <c r="Q652" s="936"/>
    </row>
    <row r="653" spans="1:17" s="937" customFormat="1" x14ac:dyDescent="0.2">
      <c r="A653" s="1011"/>
      <c r="B653" s="997"/>
      <c r="C653" s="998"/>
      <c r="D653" s="998"/>
      <c r="E653" s="999"/>
      <c r="F653" s="999"/>
      <c r="G653" s="997"/>
      <c r="H653" s="1000"/>
      <c r="I653" s="1001"/>
      <c r="J653" s="1002"/>
      <c r="K653" s="1001"/>
      <c r="L653" s="997"/>
      <c r="M653" s="1858"/>
      <c r="N653" s="1002"/>
      <c r="O653" s="936"/>
      <c r="P653" s="936"/>
      <c r="Q653" s="936"/>
    </row>
    <row r="654" spans="1:17" s="937" customFormat="1" x14ac:dyDescent="0.2">
      <c r="A654" s="1011"/>
      <c r="B654" s="997"/>
      <c r="C654" s="998"/>
      <c r="D654" s="998"/>
      <c r="E654" s="999"/>
      <c r="F654" s="999"/>
      <c r="G654" s="997"/>
      <c r="H654" s="1000"/>
      <c r="I654" s="1001"/>
      <c r="J654" s="1002"/>
      <c r="K654" s="1001"/>
      <c r="L654" s="997"/>
      <c r="M654" s="1858"/>
      <c r="N654" s="1002"/>
      <c r="O654" s="936"/>
      <c r="P654" s="936"/>
      <c r="Q654" s="936"/>
    </row>
    <row r="655" spans="1:17" s="937" customFormat="1" x14ac:dyDescent="0.2">
      <c r="A655" s="1011"/>
      <c r="B655" s="997"/>
      <c r="C655" s="998"/>
      <c r="D655" s="998"/>
      <c r="E655" s="999"/>
      <c r="F655" s="999"/>
      <c r="G655" s="997"/>
      <c r="H655" s="1000"/>
      <c r="I655" s="1001"/>
      <c r="J655" s="1002"/>
      <c r="K655" s="1001"/>
      <c r="L655" s="997"/>
      <c r="M655" s="1858"/>
      <c r="N655" s="1002"/>
      <c r="O655" s="936"/>
      <c r="P655" s="936"/>
      <c r="Q655" s="936"/>
    </row>
    <row r="656" spans="1:17" s="937" customFormat="1" x14ac:dyDescent="0.2">
      <c r="A656" s="1011"/>
      <c r="B656" s="997"/>
      <c r="C656" s="998"/>
      <c r="D656" s="998"/>
      <c r="E656" s="999"/>
      <c r="F656" s="999"/>
      <c r="G656" s="997"/>
      <c r="H656" s="1000"/>
      <c r="I656" s="1001"/>
      <c r="J656" s="1002"/>
      <c r="K656" s="1001"/>
      <c r="L656" s="997"/>
      <c r="M656" s="1858"/>
      <c r="N656" s="1002"/>
      <c r="O656" s="936"/>
      <c r="P656" s="936"/>
      <c r="Q656" s="936"/>
    </row>
    <row r="657" spans="1:17" s="937" customFormat="1" x14ac:dyDescent="0.2">
      <c r="A657" s="1011"/>
      <c r="B657" s="997"/>
      <c r="C657" s="998"/>
      <c r="D657" s="998"/>
      <c r="E657" s="999"/>
      <c r="F657" s="999"/>
      <c r="G657" s="997"/>
      <c r="H657" s="1000"/>
      <c r="I657" s="1001"/>
      <c r="J657" s="1002"/>
      <c r="K657" s="1001"/>
      <c r="L657" s="997"/>
      <c r="M657" s="1858"/>
      <c r="N657" s="1002"/>
      <c r="O657" s="936"/>
      <c r="P657" s="936"/>
      <c r="Q657" s="936"/>
    </row>
    <row r="658" spans="1:17" s="937" customFormat="1" x14ac:dyDescent="0.2">
      <c r="A658" s="1011"/>
      <c r="B658" s="997"/>
      <c r="C658" s="998"/>
      <c r="D658" s="998"/>
      <c r="E658" s="999"/>
      <c r="F658" s="999"/>
      <c r="G658" s="997"/>
      <c r="H658" s="1000"/>
      <c r="I658" s="1001"/>
      <c r="J658" s="1002"/>
      <c r="K658" s="1001"/>
      <c r="L658" s="997"/>
      <c r="M658" s="1858"/>
      <c r="N658" s="1002"/>
      <c r="O658" s="936"/>
      <c r="P658" s="936"/>
      <c r="Q658" s="936"/>
    </row>
    <row r="659" spans="1:17" s="937" customFormat="1" x14ac:dyDescent="0.2">
      <c r="A659" s="1011"/>
      <c r="B659" s="997"/>
      <c r="C659" s="998"/>
      <c r="D659" s="998"/>
      <c r="E659" s="999"/>
      <c r="F659" s="999"/>
      <c r="G659" s="997"/>
      <c r="H659" s="1000"/>
      <c r="I659" s="1001"/>
      <c r="J659" s="1002"/>
      <c r="K659" s="1001"/>
      <c r="L659" s="997"/>
      <c r="M659" s="1858"/>
      <c r="N659" s="1002"/>
      <c r="O659" s="936"/>
      <c r="P659" s="936"/>
      <c r="Q659" s="936"/>
    </row>
    <row r="660" spans="1:17" s="937" customFormat="1" x14ac:dyDescent="0.2">
      <c r="A660" s="1011"/>
      <c r="B660" s="997"/>
      <c r="C660" s="998"/>
      <c r="D660" s="998"/>
      <c r="E660" s="999"/>
      <c r="F660" s="999"/>
      <c r="G660" s="997"/>
      <c r="H660" s="1000"/>
      <c r="I660" s="1001"/>
      <c r="J660" s="1002"/>
      <c r="K660" s="1001"/>
      <c r="L660" s="997"/>
      <c r="M660" s="1858"/>
      <c r="N660" s="1002"/>
      <c r="O660" s="936"/>
      <c r="P660" s="936"/>
      <c r="Q660" s="936"/>
    </row>
    <row r="661" spans="1:17" s="937" customFormat="1" x14ac:dyDescent="0.2">
      <c r="A661" s="1011"/>
      <c r="B661" s="997"/>
      <c r="C661" s="998"/>
      <c r="D661" s="998"/>
      <c r="E661" s="999"/>
      <c r="F661" s="999"/>
      <c r="G661" s="997"/>
      <c r="H661" s="1000"/>
      <c r="I661" s="1001"/>
      <c r="J661" s="1002"/>
      <c r="K661" s="1001"/>
      <c r="L661" s="997"/>
      <c r="M661" s="1858"/>
      <c r="N661" s="1002"/>
      <c r="O661" s="936"/>
      <c r="P661" s="936"/>
      <c r="Q661" s="936"/>
    </row>
    <row r="662" spans="1:17" s="937" customFormat="1" x14ac:dyDescent="0.2">
      <c r="A662" s="1011"/>
      <c r="B662" s="997"/>
      <c r="C662" s="998"/>
      <c r="D662" s="998"/>
      <c r="E662" s="999"/>
      <c r="F662" s="999"/>
      <c r="G662" s="997"/>
      <c r="H662" s="1000"/>
      <c r="I662" s="1001"/>
      <c r="J662" s="1002"/>
      <c r="K662" s="1001"/>
      <c r="L662" s="997"/>
      <c r="M662" s="1858"/>
      <c r="N662" s="1002"/>
      <c r="O662" s="936"/>
      <c r="P662" s="936"/>
      <c r="Q662" s="936"/>
    </row>
    <row r="663" spans="1:17" s="937" customFormat="1" x14ac:dyDescent="0.2">
      <c r="A663" s="1011"/>
      <c r="B663" s="997"/>
      <c r="C663" s="998"/>
      <c r="D663" s="998"/>
      <c r="E663" s="999"/>
      <c r="F663" s="999"/>
      <c r="G663" s="997"/>
      <c r="H663" s="1000"/>
      <c r="I663" s="1001"/>
      <c r="J663" s="1002"/>
      <c r="K663" s="1001"/>
      <c r="L663" s="997"/>
      <c r="M663" s="1858"/>
      <c r="N663" s="1002"/>
      <c r="O663" s="936"/>
      <c r="P663" s="936"/>
      <c r="Q663" s="936"/>
    </row>
    <row r="664" spans="1:17" s="937" customFormat="1" x14ac:dyDescent="0.2">
      <c r="A664" s="1011"/>
      <c r="B664" s="997"/>
      <c r="C664" s="998"/>
      <c r="D664" s="998"/>
      <c r="E664" s="999"/>
      <c r="F664" s="999"/>
      <c r="G664" s="997"/>
      <c r="H664" s="1000"/>
      <c r="I664" s="1001"/>
      <c r="J664" s="1002"/>
      <c r="K664" s="1001"/>
      <c r="L664" s="997"/>
      <c r="M664" s="1858"/>
      <c r="N664" s="1002"/>
      <c r="O664" s="936"/>
      <c r="P664" s="936"/>
      <c r="Q664" s="936"/>
    </row>
    <row r="665" spans="1:17" s="937" customFormat="1" x14ac:dyDescent="0.2">
      <c r="A665" s="1011"/>
      <c r="B665" s="997"/>
      <c r="C665" s="998"/>
      <c r="D665" s="998"/>
      <c r="E665" s="999"/>
      <c r="F665" s="999"/>
      <c r="G665" s="997"/>
      <c r="H665" s="1000"/>
      <c r="I665" s="1001"/>
      <c r="J665" s="1002"/>
      <c r="K665" s="1001"/>
      <c r="L665" s="997"/>
      <c r="M665" s="1858"/>
      <c r="N665" s="1002"/>
      <c r="O665" s="936"/>
      <c r="P665" s="936"/>
      <c r="Q665" s="936"/>
    </row>
    <row r="666" spans="1:17" s="937" customFormat="1" x14ac:dyDescent="0.2">
      <c r="A666" s="1011"/>
      <c r="B666" s="997"/>
      <c r="C666" s="998"/>
      <c r="D666" s="998"/>
      <c r="E666" s="999"/>
      <c r="F666" s="999"/>
      <c r="G666" s="997"/>
      <c r="H666" s="1000"/>
      <c r="I666" s="1001"/>
      <c r="J666" s="1002"/>
      <c r="K666" s="1001"/>
      <c r="L666" s="997"/>
      <c r="M666" s="1858"/>
      <c r="N666" s="1002"/>
      <c r="O666" s="936"/>
      <c r="P666" s="936"/>
      <c r="Q666" s="936"/>
    </row>
    <row r="667" spans="1:17" s="937" customFormat="1" x14ac:dyDescent="0.2">
      <c r="A667" s="1011"/>
      <c r="B667" s="997"/>
      <c r="C667" s="998"/>
      <c r="D667" s="998"/>
      <c r="E667" s="999"/>
      <c r="F667" s="999"/>
      <c r="G667" s="997"/>
      <c r="H667" s="1000"/>
      <c r="I667" s="1001"/>
      <c r="J667" s="1002"/>
      <c r="K667" s="1001"/>
      <c r="L667" s="997"/>
      <c r="M667" s="1858"/>
      <c r="N667" s="1002"/>
      <c r="O667" s="936"/>
      <c r="P667" s="936"/>
      <c r="Q667" s="936"/>
    </row>
    <row r="668" spans="1:17" s="937" customFormat="1" x14ac:dyDescent="0.2">
      <c r="A668" s="1011"/>
      <c r="B668" s="997"/>
      <c r="C668" s="998"/>
      <c r="D668" s="998"/>
      <c r="E668" s="999"/>
      <c r="F668" s="999"/>
      <c r="G668" s="997"/>
      <c r="H668" s="1000"/>
      <c r="I668" s="1001"/>
      <c r="J668" s="1002"/>
      <c r="K668" s="1001"/>
      <c r="L668" s="997"/>
      <c r="M668" s="1858"/>
      <c r="N668" s="1002"/>
      <c r="O668" s="936"/>
      <c r="P668" s="936"/>
      <c r="Q668" s="936"/>
    </row>
    <row r="669" spans="1:17" s="937" customFormat="1" x14ac:dyDescent="0.2">
      <c r="A669" s="1011"/>
      <c r="B669" s="997"/>
      <c r="C669" s="998"/>
      <c r="D669" s="998"/>
      <c r="E669" s="999"/>
      <c r="F669" s="999"/>
      <c r="G669" s="997"/>
      <c r="H669" s="1000"/>
      <c r="I669" s="1001"/>
      <c r="J669" s="1002"/>
      <c r="K669" s="1001"/>
      <c r="L669" s="997"/>
      <c r="M669" s="1858"/>
      <c r="N669" s="1002"/>
      <c r="O669" s="936"/>
      <c r="P669" s="936"/>
      <c r="Q669" s="936"/>
    </row>
    <row r="670" spans="1:17" s="937" customFormat="1" x14ac:dyDescent="0.2">
      <c r="A670" s="1011"/>
      <c r="B670" s="997"/>
      <c r="C670" s="998"/>
      <c r="D670" s="998"/>
      <c r="E670" s="999"/>
      <c r="F670" s="999"/>
      <c r="G670" s="997"/>
      <c r="H670" s="1000"/>
      <c r="I670" s="1001"/>
      <c r="J670" s="1002"/>
      <c r="K670" s="1001"/>
      <c r="L670" s="997"/>
      <c r="M670" s="1858"/>
      <c r="N670" s="1002"/>
      <c r="O670" s="936"/>
      <c r="P670" s="936"/>
      <c r="Q670" s="936"/>
    </row>
    <row r="671" spans="1:17" s="937" customFormat="1" x14ac:dyDescent="0.2">
      <c r="A671" s="1011"/>
      <c r="B671" s="997"/>
      <c r="C671" s="998"/>
      <c r="D671" s="998"/>
      <c r="E671" s="999"/>
      <c r="F671" s="999"/>
      <c r="G671" s="997"/>
      <c r="H671" s="1000"/>
      <c r="I671" s="1001"/>
      <c r="J671" s="1002"/>
      <c r="K671" s="1001"/>
      <c r="L671" s="997"/>
      <c r="M671" s="1858"/>
      <c r="N671" s="1002"/>
      <c r="O671" s="936"/>
      <c r="P671" s="936"/>
      <c r="Q671" s="936"/>
    </row>
    <row r="672" spans="1:17" s="937" customFormat="1" x14ac:dyDescent="0.2">
      <c r="A672" s="1011"/>
      <c r="B672" s="997"/>
      <c r="C672" s="998"/>
      <c r="D672" s="998"/>
      <c r="E672" s="999"/>
      <c r="F672" s="999"/>
      <c r="G672" s="997"/>
      <c r="H672" s="1000"/>
      <c r="I672" s="1001"/>
      <c r="J672" s="1002"/>
      <c r="K672" s="1001"/>
      <c r="L672" s="997"/>
      <c r="M672" s="1858"/>
      <c r="N672" s="1002"/>
      <c r="O672" s="936"/>
      <c r="P672" s="936"/>
      <c r="Q672" s="936"/>
    </row>
    <row r="673" spans="1:17" s="937" customFormat="1" x14ac:dyDescent="0.2">
      <c r="A673" s="1011"/>
      <c r="B673" s="997"/>
      <c r="C673" s="998"/>
      <c r="D673" s="998"/>
      <c r="E673" s="999"/>
      <c r="F673" s="999"/>
      <c r="G673" s="997"/>
      <c r="H673" s="1000"/>
      <c r="I673" s="1001"/>
      <c r="J673" s="1002"/>
      <c r="K673" s="1001"/>
      <c r="L673" s="997"/>
      <c r="M673" s="1858"/>
      <c r="N673" s="1002"/>
      <c r="O673" s="936"/>
      <c r="P673" s="936"/>
      <c r="Q673" s="936"/>
    </row>
    <row r="674" spans="1:17" s="937" customFormat="1" x14ac:dyDescent="0.2">
      <c r="A674" s="1011"/>
      <c r="B674" s="997"/>
      <c r="C674" s="998"/>
      <c r="D674" s="998"/>
      <c r="E674" s="999"/>
      <c r="F674" s="999"/>
      <c r="G674" s="997"/>
      <c r="H674" s="1000"/>
      <c r="I674" s="1001"/>
      <c r="J674" s="1002"/>
      <c r="K674" s="1001"/>
      <c r="L674" s="997"/>
      <c r="M674" s="1858"/>
      <c r="N674" s="1002"/>
      <c r="O674" s="936"/>
      <c r="P674" s="936"/>
      <c r="Q674" s="936"/>
    </row>
    <row r="675" spans="1:17" s="937" customFormat="1" x14ac:dyDescent="0.2">
      <c r="A675" s="1011"/>
      <c r="B675" s="997"/>
      <c r="C675" s="998"/>
      <c r="D675" s="998"/>
      <c r="E675" s="999"/>
      <c r="F675" s="999"/>
      <c r="G675" s="997"/>
      <c r="H675" s="1000"/>
      <c r="I675" s="1001"/>
      <c r="J675" s="1002"/>
      <c r="K675" s="1001"/>
      <c r="L675" s="997"/>
      <c r="M675" s="1858"/>
      <c r="N675" s="1002"/>
      <c r="O675" s="936"/>
      <c r="P675" s="936"/>
      <c r="Q675" s="936"/>
    </row>
    <row r="676" spans="1:17" s="937" customFormat="1" x14ac:dyDescent="0.2">
      <c r="A676" s="1011"/>
      <c r="B676" s="997"/>
      <c r="C676" s="998"/>
      <c r="D676" s="998"/>
      <c r="E676" s="999"/>
      <c r="F676" s="999"/>
      <c r="G676" s="997"/>
      <c r="H676" s="1000"/>
      <c r="I676" s="1001"/>
      <c r="J676" s="1002"/>
      <c r="K676" s="1001"/>
      <c r="L676" s="997"/>
      <c r="M676" s="1858"/>
      <c r="N676" s="1002"/>
      <c r="O676" s="936"/>
      <c r="P676" s="936"/>
      <c r="Q676" s="936"/>
    </row>
    <row r="677" spans="1:17" s="937" customFormat="1" x14ac:dyDescent="0.2">
      <c r="A677" s="1011"/>
      <c r="B677" s="997"/>
      <c r="C677" s="998"/>
      <c r="D677" s="998"/>
      <c r="E677" s="999"/>
      <c r="F677" s="999"/>
      <c r="G677" s="997"/>
      <c r="H677" s="1000"/>
      <c r="I677" s="1001"/>
      <c r="J677" s="1002"/>
      <c r="K677" s="1001"/>
      <c r="L677" s="997"/>
      <c r="M677" s="1858"/>
      <c r="N677" s="1002"/>
      <c r="O677" s="936"/>
      <c r="P677" s="936"/>
      <c r="Q677" s="936"/>
    </row>
    <row r="678" spans="1:17" s="937" customFormat="1" x14ac:dyDescent="0.2">
      <c r="A678" s="1011"/>
      <c r="B678" s="997"/>
      <c r="C678" s="998"/>
      <c r="D678" s="998"/>
      <c r="E678" s="999"/>
      <c r="F678" s="999"/>
      <c r="G678" s="997"/>
      <c r="H678" s="1000"/>
      <c r="I678" s="1001"/>
      <c r="J678" s="1002"/>
      <c r="K678" s="1001"/>
      <c r="L678" s="997"/>
      <c r="M678" s="1858"/>
      <c r="N678" s="1002"/>
      <c r="O678" s="936"/>
      <c r="P678" s="936"/>
      <c r="Q678" s="936"/>
    </row>
    <row r="679" spans="1:17" s="937" customFormat="1" x14ac:dyDescent="0.2">
      <c r="A679" s="1011"/>
      <c r="B679" s="997"/>
      <c r="C679" s="998"/>
      <c r="D679" s="998"/>
      <c r="E679" s="999"/>
      <c r="F679" s="999"/>
      <c r="G679" s="997"/>
      <c r="H679" s="1000"/>
      <c r="I679" s="1001"/>
      <c r="J679" s="1002"/>
      <c r="K679" s="1001"/>
      <c r="L679" s="997"/>
      <c r="M679" s="1858"/>
      <c r="N679" s="1002"/>
      <c r="O679" s="936"/>
      <c r="P679" s="936"/>
      <c r="Q679" s="936"/>
    </row>
    <row r="680" spans="1:17" s="937" customFormat="1" x14ac:dyDescent="0.2">
      <c r="A680" s="1011"/>
      <c r="B680" s="997"/>
      <c r="C680" s="998"/>
      <c r="D680" s="998"/>
      <c r="E680" s="999"/>
      <c r="F680" s="999"/>
      <c r="G680" s="997"/>
      <c r="H680" s="1000"/>
      <c r="I680" s="1001"/>
      <c r="J680" s="1002"/>
      <c r="K680" s="1001"/>
      <c r="L680" s="997"/>
      <c r="M680" s="1858"/>
      <c r="N680" s="1002"/>
      <c r="O680" s="936"/>
      <c r="P680" s="936"/>
      <c r="Q680" s="936"/>
    </row>
    <row r="681" spans="1:17" s="937" customFormat="1" x14ac:dyDescent="0.2">
      <c r="A681" s="1011"/>
      <c r="B681" s="997"/>
      <c r="C681" s="998"/>
      <c r="D681" s="998"/>
      <c r="E681" s="999"/>
      <c r="F681" s="999"/>
      <c r="G681" s="997"/>
      <c r="H681" s="1000"/>
      <c r="I681" s="1001"/>
      <c r="J681" s="1002"/>
      <c r="K681" s="1001"/>
      <c r="L681" s="997"/>
      <c r="M681" s="1858"/>
      <c r="N681" s="1002"/>
      <c r="O681" s="936"/>
      <c r="P681" s="936"/>
      <c r="Q681" s="936"/>
    </row>
    <row r="682" spans="1:17" s="937" customFormat="1" x14ac:dyDescent="0.2">
      <c r="A682" s="1011"/>
      <c r="B682" s="997"/>
      <c r="C682" s="998"/>
      <c r="D682" s="998"/>
      <c r="E682" s="999"/>
      <c r="F682" s="999"/>
      <c r="G682" s="997"/>
      <c r="H682" s="1000"/>
      <c r="I682" s="1001"/>
      <c r="J682" s="1002"/>
      <c r="K682" s="1001"/>
      <c r="L682" s="997"/>
      <c r="M682" s="1858"/>
      <c r="N682" s="1002"/>
      <c r="O682" s="936"/>
      <c r="P682" s="936"/>
      <c r="Q682" s="936"/>
    </row>
    <row r="683" spans="1:17" s="937" customFormat="1" x14ac:dyDescent="0.2">
      <c r="A683" s="1011"/>
      <c r="B683" s="997"/>
      <c r="C683" s="998"/>
      <c r="D683" s="998"/>
      <c r="E683" s="999"/>
      <c r="F683" s="999"/>
      <c r="G683" s="997"/>
      <c r="H683" s="1000"/>
      <c r="I683" s="1001"/>
      <c r="J683" s="1002"/>
      <c r="K683" s="1001"/>
      <c r="L683" s="997"/>
      <c r="M683" s="1858"/>
      <c r="N683" s="1002"/>
      <c r="O683" s="936"/>
      <c r="P683" s="936"/>
      <c r="Q683" s="936"/>
    </row>
    <row r="684" spans="1:17" s="937" customFormat="1" x14ac:dyDescent="0.2">
      <c r="A684" s="1011"/>
      <c r="B684" s="997"/>
      <c r="C684" s="998"/>
      <c r="D684" s="998"/>
      <c r="E684" s="999"/>
      <c r="F684" s="999"/>
      <c r="G684" s="997"/>
      <c r="H684" s="1000"/>
      <c r="I684" s="1001"/>
      <c r="J684" s="1002"/>
      <c r="K684" s="1001"/>
      <c r="L684" s="997"/>
      <c r="M684" s="1858"/>
      <c r="N684" s="1002"/>
      <c r="O684" s="936"/>
      <c r="P684" s="936"/>
      <c r="Q684" s="936"/>
    </row>
    <row r="685" spans="1:17" s="937" customFormat="1" x14ac:dyDescent="0.2">
      <c r="A685" s="1011"/>
      <c r="B685" s="997"/>
      <c r="C685" s="998"/>
      <c r="D685" s="998"/>
      <c r="E685" s="999"/>
      <c r="F685" s="999"/>
      <c r="G685" s="997"/>
      <c r="H685" s="1000"/>
      <c r="I685" s="1001"/>
      <c r="J685" s="1002"/>
      <c r="K685" s="1001"/>
      <c r="L685" s="997"/>
      <c r="M685" s="1858"/>
      <c r="N685" s="1002"/>
      <c r="O685" s="936"/>
      <c r="P685" s="936"/>
      <c r="Q685" s="936"/>
    </row>
    <row r="686" spans="1:17" s="937" customFormat="1" x14ac:dyDescent="0.2">
      <c r="A686" s="1011"/>
      <c r="B686" s="997"/>
      <c r="C686" s="998"/>
      <c r="D686" s="998"/>
      <c r="E686" s="999"/>
      <c r="F686" s="999"/>
      <c r="G686" s="997"/>
      <c r="H686" s="1000"/>
      <c r="I686" s="1001"/>
      <c r="J686" s="1002"/>
      <c r="K686" s="1001"/>
      <c r="L686" s="997"/>
      <c r="M686" s="1858"/>
      <c r="N686" s="1002"/>
      <c r="O686" s="936"/>
      <c r="P686" s="936"/>
      <c r="Q686" s="936"/>
    </row>
    <row r="687" spans="1:17" s="937" customFormat="1" x14ac:dyDescent="0.2">
      <c r="A687" s="1011"/>
      <c r="B687" s="997"/>
      <c r="C687" s="998"/>
      <c r="D687" s="998"/>
      <c r="E687" s="999"/>
      <c r="F687" s="999"/>
      <c r="G687" s="997"/>
      <c r="H687" s="1000"/>
      <c r="I687" s="1001"/>
      <c r="J687" s="1002"/>
      <c r="K687" s="1001"/>
      <c r="L687" s="997"/>
      <c r="M687" s="1858"/>
      <c r="N687" s="1002"/>
      <c r="O687" s="936"/>
      <c r="P687" s="936"/>
      <c r="Q687" s="936"/>
    </row>
    <row r="688" spans="1:17" s="937" customFormat="1" x14ac:dyDescent="0.2">
      <c r="A688" s="1011"/>
      <c r="B688" s="997"/>
      <c r="C688" s="998"/>
      <c r="D688" s="998"/>
      <c r="E688" s="999"/>
      <c r="F688" s="999"/>
      <c r="G688" s="997"/>
      <c r="H688" s="1000"/>
      <c r="I688" s="1001"/>
      <c r="J688" s="1002"/>
      <c r="K688" s="1001"/>
      <c r="L688" s="997"/>
      <c r="M688" s="1858"/>
      <c r="N688" s="1002"/>
      <c r="O688" s="936"/>
      <c r="P688" s="936"/>
      <c r="Q688" s="936"/>
    </row>
    <row r="689" spans="1:17" s="937" customFormat="1" x14ac:dyDescent="0.2">
      <c r="A689" s="1011"/>
      <c r="B689" s="997"/>
      <c r="C689" s="998"/>
      <c r="D689" s="998"/>
      <c r="E689" s="999"/>
      <c r="F689" s="999"/>
      <c r="G689" s="997"/>
      <c r="H689" s="1000"/>
      <c r="I689" s="1001"/>
      <c r="J689" s="1002"/>
      <c r="K689" s="1001"/>
      <c r="L689" s="997"/>
      <c r="M689" s="1858"/>
      <c r="N689" s="1002"/>
      <c r="O689" s="936"/>
      <c r="P689" s="936"/>
      <c r="Q689" s="936"/>
    </row>
    <row r="690" spans="1:17" s="937" customFormat="1" x14ac:dyDescent="0.2">
      <c r="A690" s="1011"/>
      <c r="B690" s="997"/>
      <c r="C690" s="998"/>
      <c r="D690" s="998"/>
      <c r="E690" s="999"/>
      <c r="F690" s="999"/>
      <c r="G690" s="997"/>
      <c r="H690" s="1000"/>
      <c r="I690" s="1001"/>
      <c r="J690" s="1002"/>
      <c r="K690" s="1001"/>
      <c r="L690" s="997"/>
      <c r="M690" s="1858"/>
      <c r="N690" s="1002"/>
      <c r="O690" s="936"/>
      <c r="P690" s="936"/>
      <c r="Q690" s="936"/>
    </row>
    <row r="691" spans="1:17" s="937" customFormat="1" x14ac:dyDescent="0.2">
      <c r="A691" s="1011"/>
      <c r="B691" s="997"/>
      <c r="C691" s="998"/>
      <c r="D691" s="998"/>
      <c r="E691" s="999"/>
      <c r="F691" s="999"/>
      <c r="G691" s="997"/>
      <c r="H691" s="1000"/>
      <c r="I691" s="1001"/>
      <c r="J691" s="1002"/>
      <c r="K691" s="1001"/>
      <c r="L691" s="997"/>
      <c r="M691" s="1858"/>
      <c r="N691" s="1002"/>
      <c r="O691" s="936"/>
      <c r="P691" s="936"/>
      <c r="Q691" s="936"/>
    </row>
    <row r="692" spans="1:17" s="937" customFormat="1" x14ac:dyDescent="0.2">
      <c r="A692" s="1011"/>
      <c r="B692" s="997"/>
      <c r="C692" s="998"/>
      <c r="D692" s="998"/>
      <c r="E692" s="999"/>
      <c r="F692" s="999"/>
      <c r="G692" s="997"/>
      <c r="H692" s="1000"/>
      <c r="I692" s="1001"/>
      <c r="J692" s="1002"/>
      <c r="K692" s="1001"/>
      <c r="L692" s="997"/>
      <c r="M692" s="1858"/>
      <c r="N692" s="1002"/>
      <c r="O692" s="936"/>
      <c r="P692" s="936"/>
      <c r="Q692" s="936"/>
    </row>
    <row r="693" spans="1:17" s="937" customFormat="1" x14ac:dyDescent="0.2">
      <c r="A693" s="1011"/>
      <c r="B693" s="997"/>
      <c r="C693" s="998"/>
      <c r="D693" s="998"/>
      <c r="E693" s="999"/>
      <c r="F693" s="999"/>
      <c r="G693" s="997"/>
      <c r="H693" s="1000"/>
      <c r="I693" s="1001"/>
      <c r="J693" s="1002"/>
      <c r="K693" s="1001"/>
      <c r="L693" s="997"/>
      <c r="M693" s="1858"/>
      <c r="N693" s="1002"/>
      <c r="O693" s="936"/>
      <c r="P693" s="936"/>
      <c r="Q693" s="936"/>
    </row>
    <row r="694" spans="1:17" s="937" customFormat="1" x14ac:dyDescent="0.2">
      <c r="A694" s="1011"/>
      <c r="B694" s="997"/>
      <c r="C694" s="998"/>
      <c r="D694" s="998"/>
      <c r="E694" s="999"/>
      <c r="F694" s="999"/>
      <c r="G694" s="997"/>
      <c r="H694" s="1000"/>
      <c r="I694" s="1001"/>
      <c r="J694" s="1002"/>
      <c r="K694" s="1001"/>
      <c r="L694" s="997"/>
      <c r="M694" s="1858"/>
      <c r="N694" s="1002"/>
      <c r="O694" s="936"/>
      <c r="P694" s="936"/>
      <c r="Q694" s="936"/>
    </row>
    <row r="695" spans="1:17" s="937" customFormat="1" x14ac:dyDescent="0.2">
      <c r="A695" s="1011"/>
      <c r="B695" s="997"/>
      <c r="C695" s="998"/>
      <c r="D695" s="998"/>
      <c r="E695" s="999"/>
      <c r="F695" s="999"/>
      <c r="G695" s="997"/>
      <c r="H695" s="1000"/>
      <c r="I695" s="1001"/>
      <c r="J695" s="1002"/>
      <c r="K695" s="1001"/>
      <c r="L695" s="997"/>
      <c r="M695" s="1858"/>
      <c r="N695" s="1002"/>
      <c r="O695" s="936"/>
      <c r="P695" s="936"/>
      <c r="Q695" s="936"/>
    </row>
    <row r="696" spans="1:17" s="937" customFormat="1" x14ac:dyDescent="0.2">
      <c r="A696" s="1011"/>
      <c r="B696" s="997"/>
      <c r="C696" s="998"/>
      <c r="D696" s="998"/>
      <c r="E696" s="999"/>
      <c r="F696" s="999"/>
      <c r="G696" s="997"/>
      <c r="H696" s="1000"/>
      <c r="I696" s="1001"/>
      <c r="J696" s="1002"/>
      <c r="K696" s="1001"/>
      <c r="L696" s="997"/>
      <c r="M696" s="1858"/>
      <c r="N696" s="1002"/>
      <c r="O696" s="936"/>
      <c r="P696" s="936"/>
      <c r="Q696" s="936"/>
    </row>
    <row r="697" spans="1:17" s="937" customFormat="1" x14ac:dyDescent="0.2">
      <c r="A697" s="1011"/>
      <c r="B697" s="997"/>
      <c r="C697" s="998"/>
      <c r="D697" s="998"/>
      <c r="E697" s="999"/>
      <c r="F697" s="999"/>
      <c r="G697" s="997"/>
      <c r="H697" s="1000"/>
      <c r="I697" s="1001"/>
      <c r="J697" s="1002"/>
      <c r="K697" s="1001"/>
      <c r="L697" s="997"/>
      <c r="M697" s="1858"/>
      <c r="N697" s="1002"/>
      <c r="O697" s="936"/>
      <c r="P697" s="936"/>
      <c r="Q697" s="936"/>
    </row>
    <row r="698" spans="1:17" s="937" customFormat="1" x14ac:dyDescent="0.2">
      <c r="A698" s="1011"/>
      <c r="B698" s="997"/>
      <c r="C698" s="998"/>
      <c r="D698" s="998"/>
      <c r="E698" s="999"/>
      <c r="F698" s="999"/>
      <c r="G698" s="997"/>
      <c r="H698" s="1000"/>
      <c r="I698" s="1001"/>
      <c r="J698" s="1002"/>
      <c r="K698" s="1001"/>
      <c r="L698" s="997"/>
      <c r="M698" s="1858"/>
      <c r="N698" s="1002"/>
      <c r="O698" s="936"/>
      <c r="P698" s="936"/>
      <c r="Q698" s="936"/>
    </row>
    <row r="699" spans="1:17" s="937" customFormat="1" x14ac:dyDescent="0.2">
      <c r="A699" s="1011"/>
      <c r="B699" s="997"/>
      <c r="C699" s="998"/>
      <c r="D699" s="998"/>
      <c r="E699" s="999"/>
      <c r="F699" s="999"/>
      <c r="G699" s="997"/>
      <c r="H699" s="1000"/>
      <c r="I699" s="1001"/>
      <c r="J699" s="1002"/>
      <c r="K699" s="1001"/>
      <c r="L699" s="997"/>
      <c r="M699" s="1858"/>
      <c r="N699" s="1002"/>
      <c r="O699" s="936"/>
      <c r="P699" s="936"/>
      <c r="Q699" s="936"/>
    </row>
    <row r="700" spans="1:17" s="937" customFormat="1" x14ac:dyDescent="0.2">
      <c r="A700" s="1011"/>
      <c r="B700" s="997"/>
      <c r="C700" s="998"/>
      <c r="D700" s="998"/>
      <c r="E700" s="999"/>
      <c r="F700" s="999"/>
      <c r="G700" s="997"/>
      <c r="H700" s="1000"/>
      <c r="I700" s="1001"/>
      <c r="J700" s="1002"/>
      <c r="K700" s="1001"/>
      <c r="L700" s="997"/>
      <c r="M700" s="1858"/>
      <c r="N700" s="1002"/>
      <c r="O700" s="936"/>
      <c r="P700" s="936"/>
      <c r="Q700" s="936"/>
    </row>
    <row r="701" spans="1:17" s="937" customFormat="1" x14ac:dyDescent="0.2">
      <c r="A701" s="1011"/>
      <c r="B701" s="997"/>
      <c r="C701" s="998"/>
      <c r="D701" s="998"/>
      <c r="E701" s="999"/>
      <c r="F701" s="999"/>
      <c r="G701" s="997"/>
      <c r="H701" s="1000"/>
      <c r="I701" s="1001"/>
      <c r="J701" s="1002"/>
      <c r="K701" s="1001"/>
      <c r="L701" s="997"/>
      <c r="M701" s="1858"/>
      <c r="N701" s="1002"/>
      <c r="O701" s="936"/>
      <c r="P701" s="936"/>
      <c r="Q701" s="936"/>
    </row>
    <row r="702" spans="1:17" s="937" customFormat="1" x14ac:dyDescent="0.2">
      <c r="A702" s="1011"/>
      <c r="B702" s="997"/>
      <c r="C702" s="998"/>
      <c r="D702" s="998"/>
      <c r="E702" s="999"/>
      <c r="F702" s="999"/>
      <c r="G702" s="997"/>
      <c r="H702" s="1000"/>
      <c r="I702" s="1001"/>
      <c r="J702" s="1002"/>
      <c r="K702" s="1001"/>
      <c r="L702" s="997"/>
      <c r="M702" s="1858"/>
      <c r="N702" s="1002"/>
      <c r="O702" s="936"/>
      <c r="P702" s="936"/>
      <c r="Q702" s="936"/>
    </row>
    <row r="703" spans="1:17" s="937" customFormat="1" x14ac:dyDescent="0.2">
      <c r="A703" s="1011"/>
      <c r="B703" s="997"/>
      <c r="C703" s="998"/>
      <c r="D703" s="998"/>
      <c r="E703" s="999"/>
      <c r="F703" s="999"/>
      <c r="G703" s="997"/>
      <c r="H703" s="1000"/>
      <c r="I703" s="1001"/>
      <c r="J703" s="1002"/>
      <c r="K703" s="1001"/>
      <c r="L703" s="997"/>
      <c r="M703" s="1858"/>
      <c r="N703" s="1002"/>
      <c r="O703" s="936"/>
      <c r="P703" s="936"/>
      <c r="Q703" s="936"/>
    </row>
    <row r="704" spans="1:17" s="937" customFormat="1" x14ac:dyDescent="0.2">
      <c r="A704" s="1011"/>
      <c r="B704" s="997"/>
      <c r="C704" s="998"/>
      <c r="D704" s="998"/>
      <c r="E704" s="999"/>
      <c r="F704" s="999"/>
      <c r="G704" s="997"/>
      <c r="H704" s="1000"/>
      <c r="I704" s="1001"/>
      <c r="J704" s="1002"/>
      <c r="K704" s="1001"/>
      <c r="L704" s="997"/>
      <c r="M704" s="1858"/>
      <c r="N704" s="1002"/>
      <c r="O704" s="936"/>
      <c r="P704" s="936"/>
      <c r="Q704" s="936"/>
    </row>
    <row r="705" spans="1:17" s="937" customFormat="1" x14ac:dyDescent="0.2">
      <c r="A705" s="1011"/>
      <c r="B705" s="997"/>
      <c r="C705" s="998"/>
      <c r="D705" s="998"/>
      <c r="E705" s="999"/>
      <c r="F705" s="999"/>
      <c r="G705" s="997"/>
      <c r="H705" s="1000"/>
      <c r="I705" s="1001"/>
      <c r="J705" s="1002"/>
      <c r="K705" s="1001"/>
      <c r="L705" s="997"/>
      <c r="M705" s="1858"/>
      <c r="N705" s="1002"/>
      <c r="O705" s="936"/>
      <c r="P705" s="936"/>
      <c r="Q705" s="936"/>
    </row>
    <row r="706" spans="1:17" s="937" customFormat="1" x14ac:dyDescent="0.2">
      <c r="A706" s="1011"/>
      <c r="B706" s="997"/>
      <c r="C706" s="998"/>
      <c r="D706" s="998"/>
      <c r="E706" s="999"/>
      <c r="F706" s="999"/>
      <c r="G706" s="997"/>
      <c r="H706" s="1000"/>
      <c r="I706" s="1001"/>
      <c r="J706" s="1002"/>
      <c r="K706" s="1001"/>
      <c r="L706" s="997"/>
      <c r="M706" s="1858"/>
      <c r="N706" s="1002"/>
      <c r="O706" s="936"/>
      <c r="P706" s="936"/>
      <c r="Q706" s="936"/>
    </row>
    <row r="707" spans="1:17" s="937" customFormat="1" x14ac:dyDescent="0.2">
      <c r="A707" s="1011"/>
      <c r="B707" s="997"/>
      <c r="C707" s="998"/>
      <c r="D707" s="998"/>
      <c r="E707" s="999"/>
      <c r="F707" s="999"/>
      <c r="G707" s="997"/>
      <c r="H707" s="1000"/>
      <c r="I707" s="1001"/>
      <c r="J707" s="1002"/>
      <c r="K707" s="1001"/>
      <c r="L707" s="997"/>
      <c r="M707" s="1858"/>
      <c r="N707" s="1002"/>
      <c r="O707" s="936"/>
      <c r="P707" s="936"/>
      <c r="Q707" s="936"/>
    </row>
    <row r="708" spans="1:17" s="937" customFormat="1" x14ac:dyDescent="0.2">
      <c r="A708" s="1011"/>
      <c r="B708" s="997"/>
      <c r="C708" s="998"/>
      <c r="D708" s="998"/>
      <c r="E708" s="999"/>
      <c r="F708" s="999"/>
      <c r="G708" s="997"/>
      <c r="H708" s="1000"/>
      <c r="I708" s="1001"/>
      <c r="J708" s="1002"/>
      <c r="K708" s="1001"/>
      <c r="L708" s="997"/>
      <c r="M708" s="1858"/>
      <c r="N708" s="1002"/>
      <c r="O708" s="936"/>
      <c r="P708" s="936"/>
      <c r="Q708" s="936"/>
    </row>
    <row r="709" spans="1:17" s="937" customFormat="1" x14ac:dyDescent="0.2">
      <c r="A709" s="1011"/>
      <c r="B709" s="997"/>
      <c r="C709" s="998"/>
      <c r="D709" s="998"/>
      <c r="E709" s="999"/>
      <c r="F709" s="999"/>
      <c r="G709" s="997"/>
      <c r="H709" s="1000"/>
      <c r="I709" s="1001"/>
      <c r="J709" s="1002"/>
      <c r="K709" s="1001"/>
      <c r="L709" s="997"/>
      <c r="M709" s="1858"/>
      <c r="N709" s="1002"/>
      <c r="O709" s="936"/>
      <c r="P709" s="936"/>
      <c r="Q709" s="936"/>
    </row>
    <row r="710" spans="1:17" s="937" customFormat="1" x14ac:dyDescent="0.2">
      <c r="A710" s="1011"/>
      <c r="B710" s="997"/>
      <c r="C710" s="998"/>
      <c r="D710" s="998"/>
      <c r="E710" s="999"/>
      <c r="F710" s="999"/>
      <c r="G710" s="997"/>
      <c r="H710" s="1000"/>
      <c r="I710" s="1001"/>
      <c r="J710" s="1002"/>
      <c r="K710" s="1001"/>
      <c r="L710" s="997"/>
      <c r="M710" s="1858"/>
      <c r="N710" s="1002"/>
      <c r="O710" s="936"/>
      <c r="P710" s="936"/>
      <c r="Q710" s="936"/>
    </row>
    <row r="711" spans="1:17" s="937" customFormat="1" x14ac:dyDescent="0.2">
      <c r="A711" s="1011"/>
      <c r="B711" s="997"/>
      <c r="C711" s="998"/>
      <c r="D711" s="998"/>
      <c r="E711" s="999"/>
      <c r="F711" s="999"/>
      <c r="G711" s="997"/>
      <c r="H711" s="1000"/>
      <c r="I711" s="1001"/>
      <c r="J711" s="1002"/>
      <c r="K711" s="1001"/>
      <c r="L711" s="997"/>
      <c r="M711" s="1858"/>
      <c r="N711" s="1002"/>
      <c r="O711" s="936"/>
      <c r="P711" s="936"/>
      <c r="Q711" s="936"/>
    </row>
    <row r="712" spans="1:17" s="937" customFormat="1" x14ac:dyDescent="0.2">
      <c r="A712" s="1011"/>
      <c r="B712" s="997"/>
      <c r="C712" s="998"/>
      <c r="D712" s="998"/>
      <c r="E712" s="999"/>
      <c r="F712" s="999"/>
      <c r="G712" s="997"/>
      <c r="H712" s="1000"/>
      <c r="I712" s="1001"/>
      <c r="J712" s="1002"/>
      <c r="K712" s="1001"/>
      <c r="L712" s="997"/>
      <c r="M712" s="1858"/>
      <c r="N712" s="1002"/>
      <c r="O712" s="936"/>
      <c r="P712" s="936"/>
      <c r="Q712" s="936"/>
    </row>
    <row r="713" spans="1:17" s="937" customFormat="1" x14ac:dyDescent="0.2">
      <c r="A713" s="1011"/>
      <c r="B713" s="997"/>
      <c r="C713" s="998"/>
      <c r="D713" s="998"/>
      <c r="E713" s="999"/>
      <c r="F713" s="999"/>
      <c r="G713" s="997"/>
      <c r="H713" s="1000"/>
      <c r="I713" s="1001"/>
      <c r="J713" s="1002"/>
      <c r="K713" s="1001"/>
      <c r="L713" s="997"/>
      <c r="M713" s="1858"/>
      <c r="N713" s="1002"/>
      <c r="O713" s="936"/>
      <c r="P713" s="936"/>
      <c r="Q713" s="936"/>
    </row>
    <row r="714" spans="1:17" s="937" customFormat="1" x14ac:dyDescent="0.2">
      <c r="A714" s="1011"/>
      <c r="B714" s="997"/>
      <c r="C714" s="998"/>
      <c r="D714" s="998"/>
      <c r="E714" s="999"/>
      <c r="F714" s="999"/>
      <c r="G714" s="997"/>
      <c r="H714" s="1000"/>
      <c r="I714" s="1001"/>
      <c r="J714" s="1002"/>
      <c r="K714" s="1001"/>
      <c r="L714" s="997"/>
      <c r="M714" s="1858"/>
      <c r="N714" s="1002"/>
      <c r="O714" s="936"/>
      <c r="P714" s="936"/>
      <c r="Q714" s="936"/>
    </row>
    <row r="715" spans="1:17" s="937" customFormat="1" x14ac:dyDescent="0.2">
      <c r="A715" s="1011"/>
      <c r="B715" s="997"/>
      <c r="C715" s="998"/>
      <c r="D715" s="998"/>
      <c r="E715" s="999"/>
      <c r="F715" s="999"/>
      <c r="G715" s="997"/>
      <c r="H715" s="1000"/>
      <c r="I715" s="1001"/>
      <c r="J715" s="1002"/>
      <c r="K715" s="1001"/>
      <c r="L715" s="997"/>
      <c r="M715" s="1858"/>
      <c r="N715" s="1002"/>
      <c r="O715" s="936"/>
      <c r="P715" s="936"/>
      <c r="Q715" s="936"/>
    </row>
    <row r="716" spans="1:17" s="937" customFormat="1" x14ac:dyDescent="0.2">
      <c r="A716" s="1011"/>
      <c r="B716" s="997"/>
      <c r="C716" s="998"/>
      <c r="D716" s="998"/>
      <c r="E716" s="999"/>
      <c r="F716" s="999"/>
      <c r="G716" s="997"/>
      <c r="H716" s="1000"/>
      <c r="I716" s="1001"/>
      <c r="J716" s="1002"/>
      <c r="K716" s="1001"/>
      <c r="L716" s="997"/>
      <c r="M716" s="1858"/>
      <c r="N716" s="1002"/>
      <c r="O716" s="936"/>
      <c r="P716" s="936"/>
      <c r="Q716" s="936"/>
    </row>
    <row r="717" spans="1:17" s="937" customFormat="1" x14ac:dyDescent="0.2">
      <c r="A717" s="1011"/>
      <c r="B717" s="997"/>
      <c r="C717" s="998"/>
      <c r="D717" s="998"/>
      <c r="E717" s="999"/>
      <c r="F717" s="999"/>
      <c r="G717" s="997"/>
      <c r="H717" s="1000"/>
      <c r="I717" s="1001"/>
      <c r="J717" s="1002"/>
      <c r="K717" s="1001"/>
      <c r="L717" s="997"/>
      <c r="M717" s="1858"/>
      <c r="N717" s="1002"/>
      <c r="O717" s="936"/>
      <c r="P717" s="936"/>
      <c r="Q717" s="936"/>
    </row>
    <row r="718" spans="1:17" s="937" customFormat="1" x14ac:dyDescent="0.2">
      <c r="A718" s="1011"/>
      <c r="B718" s="997"/>
      <c r="C718" s="998"/>
      <c r="D718" s="998"/>
      <c r="E718" s="999"/>
      <c r="F718" s="999"/>
      <c r="G718" s="997"/>
      <c r="H718" s="1000"/>
      <c r="I718" s="1001"/>
      <c r="J718" s="1002"/>
      <c r="K718" s="1001"/>
      <c r="L718" s="997"/>
      <c r="M718" s="1858"/>
      <c r="N718" s="1002"/>
      <c r="O718" s="936"/>
      <c r="P718" s="936"/>
      <c r="Q718" s="936"/>
    </row>
    <row r="719" spans="1:17" s="937" customFormat="1" x14ac:dyDescent="0.2">
      <c r="A719" s="1011"/>
      <c r="B719" s="997"/>
      <c r="C719" s="998"/>
      <c r="D719" s="998"/>
      <c r="E719" s="999"/>
      <c r="F719" s="999"/>
      <c r="G719" s="997"/>
      <c r="H719" s="1000"/>
      <c r="I719" s="1001"/>
      <c r="J719" s="1002"/>
      <c r="K719" s="1001"/>
      <c r="L719" s="997"/>
      <c r="M719" s="1858"/>
      <c r="N719" s="1002"/>
      <c r="O719" s="936"/>
      <c r="P719" s="936"/>
      <c r="Q719" s="936"/>
    </row>
    <row r="720" spans="1:17" s="937" customFormat="1" x14ac:dyDescent="0.2">
      <c r="A720" s="1011"/>
      <c r="B720" s="997"/>
      <c r="C720" s="998"/>
      <c r="D720" s="998"/>
      <c r="E720" s="999"/>
      <c r="F720" s="999"/>
      <c r="G720" s="997"/>
      <c r="H720" s="1000"/>
      <c r="I720" s="1001"/>
      <c r="J720" s="1002"/>
      <c r="K720" s="1001"/>
      <c r="L720" s="997"/>
      <c r="M720" s="1858"/>
      <c r="N720" s="1002"/>
      <c r="O720" s="936"/>
      <c r="P720" s="936"/>
      <c r="Q720" s="936"/>
    </row>
    <row r="721" spans="1:17" s="937" customFormat="1" x14ac:dyDescent="0.2">
      <c r="A721" s="1011"/>
      <c r="B721" s="997"/>
      <c r="C721" s="998"/>
      <c r="D721" s="998"/>
      <c r="E721" s="999"/>
      <c r="F721" s="999"/>
      <c r="G721" s="997"/>
      <c r="H721" s="1000"/>
      <c r="I721" s="1001"/>
      <c r="J721" s="1002"/>
      <c r="K721" s="1001"/>
      <c r="L721" s="997"/>
      <c r="M721" s="1858"/>
      <c r="N721" s="1002"/>
      <c r="O721" s="936"/>
      <c r="P721" s="936"/>
      <c r="Q721" s="936"/>
    </row>
    <row r="722" spans="1:17" s="937" customFormat="1" x14ac:dyDescent="0.2">
      <c r="A722" s="1011"/>
      <c r="B722" s="997"/>
      <c r="C722" s="998"/>
      <c r="D722" s="998"/>
      <c r="E722" s="999"/>
      <c r="F722" s="999"/>
      <c r="G722" s="997"/>
      <c r="H722" s="1000"/>
      <c r="I722" s="1001"/>
      <c r="J722" s="1002"/>
      <c r="K722" s="1001"/>
      <c r="L722" s="997"/>
      <c r="M722" s="1858"/>
      <c r="N722" s="1002"/>
      <c r="O722" s="936"/>
      <c r="P722" s="936"/>
      <c r="Q722" s="936"/>
    </row>
    <row r="723" spans="1:17" s="937" customFormat="1" x14ac:dyDescent="0.2">
      <c r="A723" s="1011"/>
      <c r="B723" s="997"/>
      <c r="C723" s="998"/>
      <c r="D723" s="998"/>
      <c r="E723" s="999"/>
      <c r="F723" s="999"/>
      <c r="G723" s="997"/>
      <c r="H723" s="1000"/>
      <c r="I723" s="1001"/>
      <c r="J723" s="1002"/>
      <c r="K723" s="1001"/>
      <c r="L723" s="997"/>
      <c r="M723" s="1858"/>
      <c r="N723" s="1002"/>
      <c r="O723" s="936"/>
      <c r="P723" s="936"/>
      <c r="Q723" s="936"/>
    </row>
    <row r="724" spans="1:17" s="937" customFormat="1" x14ac:dyDescent="0.2">
      <c r="A724" s="1011"/>
      <c r="B724" s="997"/>
      <c r="C724" s="998"/>
      <c r="D724" s="998"/>
      <c r="E724" s="999"/>
      <c r="F724" s="999"/>
      <c r="G724" s="997"/>
      <c r="H724" s="1000"/>
      <c r="I724" s="1001"/>
      <c r="J724" s="1002"/>
      <c r="K724" s="1001"/>
      <c r="L724" s="997"/>
      <c r="M724" s="1858"/>
      <c r="N724" s="1002"/>
      <c r="O724" s="936"/>
      <c r="P724" s="936"/>
      <c r="Q724" s="936"/>
    </row>
    <row r="725" spans="1:17" s="937" customFormat="1" x14ac:dyDescent="0.2">
      <c r="A725" s="1011"/>
      <c r="B725" s="997"/>
      <c r="C725" s="998"/>
      <c r="D725" s="998"/>
      <c r="E725" s="999"/>
      <c r="F725" s="999"/>
      <c r="G725" s="997"/>
      <c r="H725" s="1000"/>
      <c r="I725" s="1001"/>
      <c r="J725" s="1002"/>
      <c r="K725" s="1001"/>
      <c r="L725" s="997"/>
      <c r="M725" s="1858"/>
      <c r="N725" s="1002"/>
      <c r="O725" s="936"/>
      <c r="P725" s="936"/>
      <c r="Q725" s="936"/>
    </row>
    <row r="726" spans="1:17" s="937" customFormat="1" x14ac:dyDescent="0.2">
      <c r="A726" s="1011"/>
      <c r="B726" s="997"/>
      <c r="C726" s="998"/>
      <c r="D726" s="998"/>
      <c r="E726" s="999"/>
      <c r="F726" s="999"/>
      <c r="G726" s="997"/>
      <c r="H726" s="1000"/>
      <c r="I726" s="1001"/>
      <c r="J726" s="1002"/>
      <c r="K726" s="1001"/>
      <c r="L726" s="997"/>
      <c r="M726" s="1858"/>
      <c r="N726" s="1002"/>
      <c r="O726" s="936"/>
      <c r="P726" s="936"/>
      <c r="Q726" s="936"/>
    </row>
    <row r="727" spans="1:17" s="937" customFormat="1" x14ac:dyDescent="0.2">
      <c r="A727" s="1011"/>
      <c r="B727" s="997"/>
      <c r="C727" s="998"/>
      <c r="D727" s="998"/>
      <c r="E727" s="999"/>
      <c r="F727" s="999"/>
      <c r="G727" s="997"/>
      <c r="H727" s="1000"/>
      <c r="I727" s="1001"/>
      <c r="J727" s="1002"/>
      <c r="K727" s="1001"/>
      <c r="L727" s="997"/>
      <c r="M727" s="1858"/>
      <c r="N727" s="1002"/>
      <c r="O727" s="936"/>
      <c r="P727" s="936"/>
      <c r="Q727" s="936"/>
    </row>
    <row r="728" spans="1:17" s="937" customFormat="1" x14ac:dyDescent="0.2">
      <c r="A728" s="1011"/>
      <c r="B728" s="997"/>
      <c r="C728" s="998"/>
      <c r="D728" s="998"/>
      <c r="E728" s="999"/>
      <c r="F728" s="999"/>
      <c r="G728" s="997"/>
      <c r="H728" s="1000"/>
      <c r="I728" s="1001"/>
      <c r="J728" s="1002"/>
      <c r="K728" s="1001"/>
      <c r="L728" s="997"/>
      <c r="M728" s="1858"/>
      <c r="N728" s="1002"/>
      <c r="O728" s="936"/>
      <c r="P728" s="936"/>
      <c r="Q728" s="936"/>
    </row>
    <row r="729" spans="1:17" s="937" customFormat="1" x14ac:dyDescent="0.2">
      <c r="A729" s="1011"/>
      <c r="B729" s="997"/>
      <c r="C729" s="998"/>
      <c r="D729" s="998"/>
      <c r="E729" s="999"/>
      <c r="F729" s="999"/>
      <c r="G729" s="997"/>
      <c r="H729" s="1000"/>
      <c r="I729" s="1001"/>
      <c r="J729" s="1002"/>
      <c r="K729" s="1001"/>
      <c r="L729" s="997"/>
      <c r="M729" s="1858"/>
      <c r="N729" s="1002"/>
      <c r="O729" s="936"/>
      <c r="P729" s="936"/>
      <c r="Q729" s="936"/>
    </row>
    <row r="730" spans="1:17" s="937" customFormat="1" x14ac:dyDescent="0.2">
      <c r="A730" s="1011"/>
      <c r="B730" s="997"/>
      <c r="C730" s="998"/>
      <c r="D730" s="998"/>
      <c r="E730" s="999"/>
      <c r="F730" s="999"/>
      <c r="G730" s="997"/>
      <c r="H730" s="1000"/>
      <c r="I730" s="1001"/>
      <c r="J730" s="1002"/>
      <c r="K730" s="1001"/>
      <c r="L730" s="997"/>
      <c r="M730" s="1858"/>
      <c r="N730" s="1002"/>
      <c r="O730" s="936"/>
      <c r="P730" s="936"/>
      <c r="Q730" s="936"/>
    </row>
    <row r="731" spans="1:17" s="937" customFormat="1" x14ac:dyDescent="0.2">
      <c r="A731" s="1011"/>
      <c r="B731" s="997"/>
      <c r="C731" s="998"/>
      <c r="D731" s="998"/>
      <c r="E731" s="999"/>
      <c r="F731" s="999"/>
      <c r="G731" s="997"/>
      <c r="H731" s="1000"/>
      <c r="I731" s="1001"/>
      <c r="J731" s="1002"/>
      <c r="K731" s="1001"/>
      <c r="L731" s="997"/>
      <c r="M731" s="1858"/>
      <c r="N731" s="1002"/>
      <c r="O731" s="936"/>
      <c r="P731" s="936"/>
      <c r="Q731" s="936"/>
    </row>
    <row r="732" spans="1:17" s="937" customFormat="1" x14ac:dyDescent="0.2">
      <c r="A732" s="1011"/>
      <c r="B732" s="997"/>
      <c r="C732" s="998"/>
      <c r="D732" s="998"/>
      <c r="E732" s="999"/>
      <c r="F732" s="999"/>
      <c r="G732" s="997"/>
      <c r="H732" s="1000"/>
      <c r="I732" s="1001"/>
      <c r="J732" s="1002"/>
      <c r="K732" s="1001"/>
      <c r="L732" s="997"/>
      <c r="M732" s="1858"/>
      <c r="N732" s="1002"/>
      <c r="O732" s="936"/>
      <c r="P732" s="936"/>
      <c r="Q732" s="936"/>
    </row>
    <row r="733" spans="1:17" s="937" customFormat="1" x14ac:dyDescent="0.2">
      <c r="A733" s="1011"/>
      <c r="B733" s="997"/>
      <c r="C733" s="998"/>
      <c r="D733" s="998"/>
      <c r="E733" s="999"/>
      <c r="F733" s="999"/>
      <c r="G733" s="997"/>
      <c r="H733" s="1000"/>
      <c r="I733" s="1001"/>
      <c r="J733" s="1002"/>
      <c r="K733" s="1001"/>
      <c r="L733" s="997"/>
      <c r="M733" s="1858"/>
      <c r="N733" s="1002"/>
      <c r="O733" s="936"/>
      <c r="P733" s="936"/>
      <c r="Q733" s="936"/>
    </row>
    <row r="734" spans="1:17" s="937" customFormat="1" x14ac:dyDescent="0.2">
      <c r="A734" s="1011"/>
      <c r="B734" s="997"/>
      <c r="C734" s="998"/>
      <c r="D734" s="998"/>
      <c r="E734" s="999"/>
      <c r="F734" s="999"/>
      <c r="G734" s="997"/>
      <c r="H734" s="1000"/>
      <c r="I734" s="1001"/>
      <c r="J734" s="1002"/>
      <c r="K734" s="1001"/>
      <c r="L734" s="997"/>
      <c r="M734" s="1858"/>
      <c r="N734" s="1002"/>
      <c r="O734" s="936"/>
      <c r="P734" s="936"/>
      <c r="Q734" s="936"/>
    </row>
    <row r="735" spans="1:17" s="937" customFormat="1" x14ac:dyDescent="0.2">
      <c r="A735" s="1011"/>
      <c r="B735" s="997"/>
      <c r="C735" s="998"/>
      <c r="D735" s="998"/>
      <c r="E735" s="999"/>
      <c r="F735" s="999"/>
      <c r="G735" s="997"/>
      <c r="H735" s="1000"/>
      <c r="I735" s="1001"/>
      <c r="J735" s="1002"/>
      <c r="K735" s="1001"/>
      <c r="L735" s="997"/>
      <c r="M735" s="1858"/>
      <c r="N735" s="1002"/>
      <c r="O735" s="936"/>
      <c r="P735" s="936"/>
      <c r="Q735" s="936"/>
    </row>
    <row r="736" spans="1:17" s="937" customFormat="1" x14ac:dyDescent="0.2">
      <c r="A736" s="1011"/>
      <c r="B736" s="997"/>
      <c r="C736" s="998"/>
      <c r="D736" s="998"/>
      <c r="E736" s="999"/>
      <c r="F736" s="999"/>
      <c r="G736" s="997"/>
      <c r="H736" s="1000"/>
      <c r="I736" s="1001"/>
      <c r="J736" s="1002"/>
      <c r="K736" s="1001"/>
      <c r="L736" s="997"/>
      <c r="M736" s="1858"/>
      <c r="N736" s="1002"/>
      <c r="O736" s="936"/>
      <c r="P736" s="936"/>
      <c r="Q736" s="936"/>
    </row>
    <row r="737" spans="1:17" s="937" customFormat="1" x14ac:dyDescent="0.2">
      <c r="A737" s="1011"/>
      <c r="B737" s="997"/>
      <c r="C737" s="998"/>
      <c r="D737" s="998"/>
      <c r="E737" s="999"/>
      <c r="F737" s="999"/>
      <c r="G737" s="997"/>
      <c r="H737" s="1000"/>
      <c r="I737" s="1001"/>
      <c r="J737" s="1002"/>
      <c r="K737" s="1001"/>
      <c r="L737" s="997"/>
      <c r="M737" s="1858"/>
      <c r="N737" s="1002"/>
      <c r="O737" s="936"/>
      <c r="P737" s="936"/>
      <c r="Q737" s="936"/>
    </row>
    <row r="738" spans="1:17" s="937" customFormat="1" x14ac:dyDescent="0.2">
      <c r="A738" s="1011"/>
      <c r="B738" s="997"/>
      <c r="C738" s="998"/>
      <c r="D738" s="998"/>
      <c r="E738" s="999"/>
      <c r="F738" s="999"/>
      <c r="G738" s="997"/>
      <c r="H738" s="1000"/>
      <c r="I738" s="1001"/>
      <c r="J738" s="1002"/>
      <c r="K738" s="1001"/>
      <c r="L738" s="997"/>
      <c r="M738" s="1858"/>
      <c r="N738" s="1002"/>
      <c r="O738" s="936"/>
      <c r="P738" s="936"/>
      <c r="Q738" s="936"/>
    </row>
    <row r="739" spans="1:17" s="937" customFormat="1" x14ac:dyDescent="0.2">
      <c r="A739" s="1011"/>
      <c r="B739" s="997"/>
      <c r="C739" s="998"/>
      <c r="D739" s="998"/>
      <c r="E739" s="999"/>
      <c r="F739" s="999"/>
      <c r="G739" s="997"/>
      <c r="H739" s="1000"/>
      <c r="I739" s="1001"/>
      <c r="J739" s="1002"/>
      <c r="K739" s="1001"/>
      <c r="L739" s="997"/>
      <c r="M739" s="1858"/>
      <c r="N739" s="1002"/>
      <c r="O739" s="936"/>
      <c r="P739" s="936"/>
      <c r="Q739" s="936"/>
    </row>
    <row r="740" spans="1:17" s="937" customFormat="1" x14ac:dyDescent="0.2">
      <c r="A740" s="1011"/>
      <c r="B740" s="997"/>
      <c r="C740" s="998"/>
      <c r="D740" s="998"/>
      <c r="E740" s="999"/>
      <c r="F740" s="999"/>
      <c r="G740" s="997"/>
      <c r="H740" s="1000"/>
      <c r="I740" s="1001"/>
      <c r="J740" s="1002"/>
      <c r="K740" s="1001"/>
      <c r="L740" s="997"/>
      <c r="M740" s="1858"/>
      <c r="N740" s="1002"/>
      <c r="O740" s="936"/>
      <c r="P740" s="936"/>
      <c r="Q740" s="936"/>
    </row>
    <row r="741" spans="1:17" s="937" customFormat="1" x14ac:dyDescent="0.2">
      <c r="A741" s="1011"/>
      <c r="B741" s="997"/>
      <c r="C741" s="998"/>
      <c r="D741" s="998"/>
      <c r="E741" s="999"/>
      <c r="F741" s="999"/>
      <c r="G741" s="997"/>
      <c r="H741" s="1000"/>
      <c r="I741" s="1001"/>
      <c r="J741" s="1002"/>
      <c r="K741" s="1001"/>
      <c r="L741" s="997"/>
      <c r="M741" s="1858"/>
      <c r="N741" s="1002"/>
      <c r="O741" s="936"/>
      <c r="P741" s="936"/>
      <c r="Q741" s="936"/>
    </row>
    <row r="742" spans="1:17" s="937" customFormat="1" x14ac:dyDescent="0.2">
      <c r="A742" s="1011"/>
      <c r="B742" s="997"/>
      <c r="C742" s="998"/>
      <c r="D742" s="998"/>
      <c r="E742" s="999"/>
      <c r="F742" s="999"/>
      <c r="G742" s="997"/>
      <c r="H742" s="1000"/>
      <c r="I742" s="1001"/>
      <c r="J742" s="1002"/>
      <c r="K742" s="1001"/>
      <c r="L742" s="997"/>
      <c r="M742" s="1858"/>
      <c r="N742" s="1002"/>
      <c r="O742" s="936"/>
      <c r="P742" s="936"/>
      <c r="Q742" s="936"/>
    </row>
    <row r="743" spans="1:17" s="937" customFormat="1" x14ac:dyDescent="0.2">
      <c r="A743" s="1011"/>
      <c r="B743" s="997"/>
      <c r="C743" s="998"/>
      <c r="D743" s="998"/>
      <c r="E743" s="999"/>
      <c r="F743" s="999"/>
      <c r="G743" s="997"/>
      <c r="H743" s="1000"/>
      <c r="I743" s="1001"/>
      <c r="J743" s="1002"/>
      <c r="K743" s="1001"/>
      <c r="L743" s="997"/>
      <c r="M743" s="1858"/>
      <c r="N743" s="1002"/>
      <c r="O743" s="936"/>
      <c r="P743" s="936"/>
      <c r="Q743" s="936"/>
    </row>
    <row r="744" spans="1:17" s="937" customFormat="1" x14ac:dyDescent="0.2">
      <c r="A744" s="1011"/>
      <c r="B744" s="997"/>
      <c r="C744" s="998"/>
      <c r="D744" s="998"/>
      <c r="E744" s="999"/>
      <c r="F744" s="999"/>
      <c r="G744" s="997"/>
      <c r="H744" s="1000"/>
      <c r="I744" s="1001"/>
      <c r="J744" s="1002"/>
      <c r="K744" s="1001"/>
      <c r="L744" s="997"/>
      <c r="M744" s="1858"/>
      <c r="N744" s="1002"/>
      <c r="O744" s="936"/>
      <c r="P744" s="936"/>
      <c r="Q744" s="936"/>
    </row>
    <row r="745" spans="1:17" s="937" customFormat="1" x14ac:dyDescent="0.2">
      <c r="A745" s="1011"/>
      <c r="B745" s="997"/>
      <c r="C745" s="998"/>
      <c r="D745" s="998"/>
      <c r="E745" s="999"/>
      <c r="F745" s="999"/>
      <c r="G745" s="997"/>
      <c r="H745" s="1000"/>
      <c r="I745" s="1001"/>
      <c r="J745" s="1002"/>
      <c r="K745" s="1001"/>
      <c r="L745" s="997"/>
      <c r="M745" s="1858"/>
      <c r="N745" s="1002"/>
      <c r="O745" s="936"/>
      <c r="P745" s="936"/>
      <c r="Q745" s="936"/>
    </row>
    <row r="746" spans="1:17" s="937" customFormat="1" x14ac:dyDescent="0.2">
      <c r="A746" s="1011"/>
      <c r="B746" s="997"/>
      <c r="C746" s="998"/>
      <c r="D746" s="998"/>
      <c r="E746" s="999"/>
      <c r="F746" s="999"/>
      <c r="G746" s="997"/>
      <c r="H746" s="1000"/>
      <c r="I746" s="1001"/>
      <c r="J746" s="1002"/>
      <c r="K746" s="1001"/>
      <c r="L746" s="997"/>
      <c r="M746" s="1858"/>
      <c r="N746" s="1002"/>
      <c r="O746" s="936"/>
      <c r="P746" s="936"/>
      <c r="Q746" s="936"/>
    </row>
    <row r="747" spans="1:17" s="937" customFormat="1" x14ac:dyDescent="0.2">
      <c r="A747" s="1011"/>
      <c r="B747" s="997"/>
      <c r="C747" s="998"/>
      <c r="D747" s="998"/>
      <c r="E747" s="999"/>
      <c r="F747" s="999"/>
      <c r="G747" s="997"/>
      <c r="H747" s="1000"/>
      <c r="I747" s="1001"/>
      <c r="J747" s="1002"/>
      <c r="K747" s="1001"/>
      <c r="L747" s="997"/>
      <c r="M747" s="1858"/>
      <c r="N747" s="1002"/>
      <c r="O747" s="936"/>
      <c r="P747" s="936"/>
      <c r="Q747" s="936"/>
    </row>
    <row r="748" spans="1:17" s="937" customFormat="1" x14ac:dyDescent="0.2">
      <c r="A748" s="1011"/>
      <c r="B748" s="997"/>
      <c r="C748" s="998"/>
      <c r="D748" s="998"/>
      <c r="E748" s="999"/>
      <c r="F748" s="999"/>
      <c r="G748" s="997"/>
      <c r="H748" s="1000"/>
      <c r="I748" s="1001"/>
      <c r="J748" s="1002"/>
      <c r="K748" s="1001"/>
      <c r="L748" s="997"/>
      <c r="M748" s="1858"/>
      <c r="N748" s="1002"/>
      <c r="O748" s="936"/>
      <c r="P748" s="936"/>
      <c r="Q748" s="936"/>
    </row>
    <row r="749" spans="1:17" s="937" customFormat="1" x14ac:dyDescent="0.2">
      <c r="A749" s="1011"/>
      <c r="B749" s="997"/>
      <c r="C749" s="998"/>
      <c r="D749" s="998"/>
      <c r="E749" s="999"/>
      <c r="F749" s="999"/>
      <c r="G749" s="997"/>
      <c r="H749" s="1000"/>
      <c r="I749" s="1001"/>
      <c r="J749" s="1002"/>
      <c r="K749" s="1001"/>
      <c r="L749" s="997"/>
      <c r="M749" s="1858"/>
      <c r="N749" s="1002"/>
      <c r="O749" s="936"/>
      <c r="P749" s="936"/>
      <c r="Q749" s="936"/>
    </row>
    <row r="750" spans="1:17" s="937" customFormat="1" x14ac:dyDescent="0.2">
      <c r="A750" s="1011"/>
      <c r="B750" s="997"/>
      <c r="C750" s="998"/>
      <c r="D750" s="998"/>
      <c r="E750" s="999"/>
      <c r="F750" s="999"/>
      <c r="G750" s="997"/>
      <c r="H750" s="1000"/>
      <c r="I750" s="1001"/>
      <c r="J750" s="1002"/>
      <c r="K750" s="1001"/>
      <c r="L750" s="997"/>
      <c r="M750" s="1858"/>
      <c r="N750" s="1002"/>
      <c r="O750" s="936"/>
      <c r="P750" s="936"/>
      <c r="Q750" s="936"/>
    </row>
    <row r="751" spans="1:17" s="937" customFormat="1" x14ac:dyDescent="0.2">
      <c r="A751" s="1011"/>
      <c r="B751" s="997"/>
      <c r="C751" s="998"/>
      <c r="D751" s="998"/>
      <c r="E751" s="999"/>
      <c r="F751" s="999"/>
      <c r="G751" s="997"/>
      <c r="H751" s="1000"/>
      <c r="I751" s="1001"/>
      <c r="J751" s="1002"/>
      <c r="K751" s="1001"/>
      <c r="L751" s="997"/>
      <c r="M751" s="1858"/>
      <c r="N751" s="1002"/>
      <c r="O751" s="936"/>
      <c r="P751" s="936"/>
      <c r="Q751" s="936"/>
    </row>
    <row r="752" spans="1:17" s="937" customFormat="1" x14ac:dyDescent="0.2">
      <c r="A752" s="1011"/>
      <c r="B752" s="997"/>
      <c r="C752" s="998"/>
      <c r="D752" s="998"/>
      <c r="E752" s="999"/>
      <c r="F752" s="999"/>
      <c r="G752" s="997"/>
      <c r="H752" s="1000"/>
      <c r="I752" s="1001"/>
      <c r="J752" s="1002"/>
      <c r="K752" s="1001"/>
      <c r="L752" s="997"/>
      <c r="M752" s="1858"/>
      <c r="N752" s="1002"/>
      <c r="O752" s="936"/>
      <c r="P752" s="936"/>
      <c r="Q752" s="936"/>
    </row>
    <row r="753" spans="1:17" s="937" customFormat="1" x14ac:dyDescent="0.2">
      <c r="A753" s="1011"/>
      <c r="B753" s="997"/>
      <c r="C753" s="998"/>
      <c r="D753" s="998"/>
      <c r="E753" s="999"/>
      <c r="F753" s="999"/>
      <c r="G753" s="997"/>
      <c r="H753" s="1000"/>
      <c r="I753" s="1001"/>
      <c r="J753" s="1002"/>
      <c r="K753" s="1001"/>
      <c r="L753" s="997"/>
      <c r="M753" s="1858"/>
      <c r="N753" s="1002"/>
      <c r="O753" s="936"/>
      <c r="P753" s="936"/>
      <c r="Q753" s="936"/>
    </row>
    <row r="754" spans="1:17" s="937" customFormat="1" x14ac:dyDescent="0.2">
      <c r="A754" s="1011"/>
      <c r="B754" s="997"/>
      <c r="C754" s="998"/>
      <c r="D754" s="998"/>
      <c r="E754" s="999"/>
      <c r="F754" s="999"/>
      <c r="G754" s="997"/>
      <c r="H754" s="1000"/>
      <c r="I754" s="1001"/>
      <c r="J754" s="1002"/>
      <c r="K754" s="1001"/>
      <c r="L754" s="997"/>
      <c r="M754" s="1858"/>
      <c r="N754" s="1002"/>
      <c r="O754" s="936"/>
      <c r="P754" s="936"/>
      <c r="Q754" s="936"/>
    </row>
    <row r="755" spans="1:17" s="937" customFormat="1" x14ac:dyDescent="0.2">
      <c r="A755" s="1011"/>
      <c r="B755" s="997"/>
      <c r="C755" s="998"/>
      <c r="D755" s="998"/>
      <c r="E755" s="999"/>
      <c r="F755" s="999"/>
      <c r="G755" s="997"/>
      <c r="H755" s="1000"/>
      <c r="I755" s="1001"/>
      <c r="J755" s="1002"/>
      <c r="K755" s="1001"/>
      <c r="L755" s="997"/>
      <c r="M755" s="1858"/>
      <c r="N755" s="1002"/>
      <c r="O755" s="936"/>
      <c r="P755" s="936"/>
      <c r="Q755" s="936"/>
    </row>
    <row r="756" spans="1:17" s="937" customFormat="1" x14ac:dyDescent="0.2">
      <c r="A756" s="1011"/>
      <c r="B756" s="997"/>
      <c r="C756" s="998"/>
      <c r="D756" s="998"/>
      <c r="E756" s="999"/>
      <c r="F756" s="999"/>
      <c r="G756" s="997"/>
      <c r="H756" s="1000"/>
      <c r="I756" s="1001"/>
      <c r="J756" s="1002"/>
      <c r="K756" s="1001"/>
      <c r="L756" s="997"/>
      <c r="M756" s="1858"/>
      <c r="N756" s="1002"/>
      <c r="O756" s="936"/>
      <c r="P756" s="936"/>
      <c r="Q756" s="936"/>
    </row>
    <row r="757" spans="1:17" s="937" customFormat="1" x14ac:dyDescent="0.2">
      <c r="A757" s="1011"/>
      <c r="B757" s="997"/>
      <c r="C757" s="998"/>
      <c r="D757" s="998"/>
      <c r="E757" s="999"/>
      <c r="F757" s="999"/>
      <c r="G757" s="997"/>
      <c r="H757" s="1000"/>
      <c r="I757" s="1001"/>
      <c r="J757" s="1002"/>
      <c r="K757" s="1001"/>
      <c r="L757" s="997"/>
      <c r="M757" s="1858"/>
      <c r="N757" s="1002"/>
      <c r="O757" s="936"/>
      <c r="P757" s="936"/>
      <c r="Q757" s="936"/>
    </row>
    <row r="758" spans="1:17" s="937" customFormat="1" x14ac:dyDescent="0.2">
      <c r="A758" s="1011"/>
      <c r="B758" s="997"/>
      <c r="C758" s="998"/>
      <c r="D758" s="998"/>
      <c r="E758" s="999"/>
      <c r="F758" s="999"/>
      <c r="G758" s="997"/>
      <c r="H758" s="1000"/>
      <c r="I758" s="1001"/>
      <c r="J758" s="1002"/>
      <c r="K758" s="1001"/>
      <c r="L758" s="997"/>
      <c r="M758" s="1858"/>
      <c r="N758" s="1002"/>
      <c r="O758" s="936"/>
      <c r="P758" s="936"/>
      <c r="Q758" s="936"/>
    </row>
    <row r="759" spans="1:17" s="937" customFormat="1" x14ac:dyDescent="0.2">
      <c r="A759" s="1011"/>
      <c r="B759" s="997"/>
      <c r="C759" s="998"/>
      <c r="D759" s="998"/>
      <c r="E759" s="999"/>
      <c r="F759" s="999"/>
      <c r="G759" s="997"/>
      <c r="H759" s="1000"/>
      <c r="I759" s="1001"/>
      <c r="J759" s="1002"/>
      <c r="K759" s="1001"/>
      <c r="L759" s="997"/>
      <c r="M759" s="1858"/>
      <c r="N759" s="1002"/>
      <c r="O759" s="936"/>
      <c r="P759" s="936"/>
      <c r="Q759" s="936"/>
    </row>
    <row r="760" spans="1:17" s="937" customFormat="1" x14ac:dyDescent="0.2">
      <c r="A760" s="1011"/>
      <c r="B760" s="997"/>
      <c r="C760" s="998"/>
      <c r="D760" s="998"/>
      <c r="E760" s="999"/>
      <c r="F760" s="999"/>
      <c r="G760" s="997"/>
      <c r="H760" s="1000"/>
      <c r="I760" s="1001"/>
      <c r="J760" s="1002"/>
      <c r="K760" s="1001"/>
      <c r="L760" s="997"/>
      <c r="M760" s="1858"/>
      <c r="N760" s="1002"/>
      <c r="O760" s="936"/>
      <c r="P760" s="936"/>
      <c r="Q760" s="936"/>
    </row>
    <row r="761" spans="1:17" s="937" customFormat="1" x14ac:dyDescent="0.2">
      <c r="A761" s="1011"/>
      <c r="B761" s="997"/>
      <c r="C761" s="998"/>
      <c r="D761" s="998"/>
      <c r="E761" s="999"/>
      <c r="F761" s="999"/>
      <c r="G761" s="997"/>
      <c r="H761" s="1000"/>
      <c r="I761" s="1001"/>
      <c r="J761" s="1002"/>
      <c r="K761" s="1001"/>
      <c r="L761" s="997"/>
      <c r="M761" s="1858"/>
      <c r="N761" s="1002"/>
      <c r="O761" s="936"/>
      <c r="P761" s="936"/>
      <c r="Q761" s="936"/>
    </row>
    <row r="762" spans="1:17" s="937" customFormat="1" x14ac:dyDescent="0.2">
      <c r="A762" s="1011"/>
      <c r="B762" s="997"/>
      <c r="C762" s="998"/>
      <c r="D762" s="998"/>
      <c r="E762" s="999"/>
      <c r="F762" s="999"/>
      <c r="G762" s="997"/>
      <c r="H762" s="1000"/>
      <c r="I762" s="1001"/>
      <c r="J762" s="1002"/>
      <c r="K762" s="1001"/>
      <c r="L762" s="997"/>
      <c r="M762" s="1858"/>
      <c r="N762" s="1002"/>
      <c r="O762" s="936"/>
      <c r="P762" s="936"/>
      <c r="Q762" s="936"/>
    </row>
    <row r="763" spans="1:17" s="937" customFormat="1" x14ac:dyDescent="0.2">
      <c r="A763" s="1011"/>
      <c r="B763" s="997"/>
      <c r="C763" s="998"/>
      <c r="D763" s="998"/>
      <c r="E763" s="999"/>
      <c r="F763" s="999"/>
      <c r="G763" s="997"/>
      <c r="H763" s="1000"/>
      <c r="I763" s="1001"/>
      <c r="J763" s="1002"/>
      <c r="K763" s="1001"/>
      <c r="L763" s="997"/>
      <c r="M763" s="1858"/>
      <c r="N763" s="1002"/>
      <c r="O763" s="936"/>
      <c r="P763" s="936"/>
      <c r="Q763" s="936"/>
    </row>
    <row r="764" spans="1:17" s="937" customFormat="1" x14ac:dyDescent="0.2">
      <c r="A764" s="1011"/>
      <c r="B764" s="997"/>
      <c r="C764" s="998"/>
      <c r="D764" s="998"/>
      <c r="E764" s="999"/>
      <c r="F764" s="999"/>
      <c r="G764" s="997"/>
      <c r="H764" s="1000"/>
      <c r="I764" s="1001"/>
      <c r="J764" s="1002"/>
      <c r="K764" s="1001"/>
      <c r="L764" s="997"/>
      <c r="M764" s="1858"/>
      <c r="N764" s="1002"/>
      <c r="O764" s="936"/>
      <c r="P764" s="936"/>
      <c r="Q764" s="936"/>
    </row>
    <row r="765" spans="1:17" s="937" customFormat="1" x14ac:dyDescent="0.2">
      <c r="A765" s="1011"/>
      <c r="B765" s="997"/>
      <c r="C765" s="998"/>
      <c r="D765" s="998"/>
      <c r="E765" s="999"/>
      <c r="F765" s="999"/>
      <c r="G765" s="997"/>
      <c r="H765" s="1000"/>
      <c r="I765" s="1001"/>
      <c r="J765" s="1002"/>
      <c r="K765" s="1001"/>
      <c r="L765" s="997"/>
      <c r="M765" s="1858"/>
      <c r="N765" s="1002"/>
      <c r="O765" s="936"/>
      <c r="P765" s="936"/>
      <c r="Q765" s="936"/>
    </row>
    <row r="766" spans="1:17" s="937" customFormat="1" x14ac:dyDescent="0.2">
      <c r="A766" s="1011"/>
      <c r="B766" s="997"/>
      <c r="C766" s="998"/>
      <c r="D766" s="998"/>
      <c r="E766" s="999"/>
      <c r="F766" s="999"/>
      <c r="G766" s="997"/>
      <c r="H766" s="1000"/>
      <c r="I766" s="1001"/>
      <c r="J766" s="1002"/>
      <c r="K766" s="1001"/>
      <c r="L766" s="997"/>
      <c r="M766" s="1858"/>
      <c r="N766" s="1002"/>
      <c r="O766" s="936"/>
      <c r="P766" s="936"/>
      <c r="Q766" s="936"/>
    </row>
    <row r="767" spans="1:17" s="937" customFormat="1" x14ac:dyDescent="0.2">
      <c r="A767" s="1011"/>
      <c r="B767" s="997"/>
      <c r="C767" s="998"/>
      <c r="D767" s="998"/>
      <c r="E767" s="999"/>
      <c r="F767" s="999"/>
      <c r="G767" s="997"/>
      <c r="H767" s="1000"/>
      <c r="I767" s="1001"/>
      <c r="J767" s="1002"/>
      <c r="K767" s="1001"/>
      <c r="L767" s="997"/>
      <c r="M767" s="1858"/>
      <c r="N767" s="1002"/>
      <c r="O767" s="936"/>
      <c r="P767" s="936"/>
      <c r="Q767" s="936"/>
    </row>
    <row r="768" spans="1:17" s="937" customFormat="1" x14ac:dyDescent="0.2">
      <c r="A768" s="1011"/>
      <c r="B768" s="997"/>
      <c r="C768" s="998"/>
      <c r="D768" s="998"/>
      <c r="E768" s="999"/>
      <c r="F768" s="999"/>
      <c r="G768" s="997"/>
      <c r="H768" s="1000"/>
      <c r="I768" s="1001"/>
      <c r="J768" s="1002"/>
      <c r="K768" s="1001"/>
      <c r="L768" s="997"/>
      <c r="M768" s="1858"/>
      <c r="N768" s="1002"/>
      <c r="O768" s="936"/>
      <c r="P768" s="936"/>
      <c r="Q768" s="936"/>
    </row>
    <row r="769" spans="1:17" s="937" customFormat="1" x14ac:dyDescent="0.2">
      <c r="A769" s="1011"/>
      <c r="B769" s="997"/>
      <c r="C769" s="998"/>
      <c r="D769" s="998"/>
      <c r="E769" s="999"/>
      <c r="F769" s="999"/>
      <c r="G769" s="997"/>
      <c r="H769" s="1000"/>
      <c r="I769" s="1001"/>
      <c r="J769" s="1002"/>
      <c r="K769" s="1001"/>
      <c r="L769" s="997"/>
      <c r="M769" s="1858"/>
      <c r="N769" s="1002"/>
      <c r="O769" s="936"/>
      <c r="P769" s="936"/>
      <c r="Q769" s="936"/>
    </row>
    <row r="770" spans="1:17" s="937" customFormat="1" x14ac:dyDescent="0.2">
      <c r="A770" s="1011"/>
      <c r="B770" s="997"/>
      <c r="C770" s="998"/>
      <c r="D770" s="998"/>
      <c r="E770" s="999"/>
      <c r="F770" s="999"/>
      <c r="G770" s="997"/>
      <c r="H770" s="1000"/>
      <c r="I770" s="1001"/>
      <c r="J770" s="1002"/>
      <c r="K770" s="1001"/>
      <c r="L770" s="997"/>
      <c r="M770" s="1858"/>
      <c r="N770" s="1002"/>
      <c r="O770" s="936"/>
      <c r="P770" s="936"/>
      <c r="Q770" s="936"/>
    </row>
    <row r="771" spans="1:17" s="937" customFormat="1" x14ac:dyDescent="0.2">
      <c r="A771" s="1011"/>
      <c r="B771" s="997"/>
      <c r="C771" s="998"/>
      <c r="D771" s="998"/>
      <c r="E771" s="999"/>
      <c r="F771" s="999"/>
      <c r="G771" s="997"/>
      <c r="H771" s="1000"/>
      <c r="I771" s="1001"/>
      <c r="J771" s="1002"/>
      <c r="K771" s="1001"/>
      <c r="L771" s="997"/>
      <c r="M771" s="1858"/>
      <c r="N771" s="1002"/>
      <c r="O771" s="936"/>
      <c r="P771" s="936"/>
      <c r="Q771" s="936"/>
    </row>
    <row r="772" spans="1:17" s="937" customFormat="1" x14ac:dyDescent="0.2">
      <c r="A772" s="1011"/>
      <c r="B772" s="997"/>
      <c r="C772" s="998"/>
      <c r="D772" s="998"/>
      <c r="E772" s="999"/>
      <c r="F772" s="999"/>
      <c r="G772" s="997"/>
      <c r="H772" s="1000"/>
      <c r="I772" s="1001"/>
      <c r="J772" s="1002"/>
      <c r="K772" s="1001"/>
      <c r="L772" s="997"/>
      <c r="M772" s="1858"/>
      <c r="N772" s="1002"/>
      <c r="O772" s="936"/>
      <c r="P772" s="936"/>
      <c r="Q772" s="936"/>
    </row>
    <row r="773" spans="1:17" s="937" customFormat="1" x14ac:dyDescent="0.2">
      <c r="A773" s="1011"/>
      <c r="B773" s="997"/>
      <c r="C773" s="998"/>
      <c r="D773" s="998"/>
      <c r="E773" s="999"/>
      <c r="F773" s="999"/>
      <c r="G773" s="997"/>
      <c r="H773" s="1000"/>
      <c r="I773" s="1001"/>
      <c r="J773" s="1002"/>
      <c r="K773" s="1001"/>
      <c r="L773" s="997"/>
      <c r="M773" s="1858"/>
      <c r="N773" s="1002"/>
      <c r="O773" s="936"/>
      <c r="P773" s="936"/>
      <c r="Q773" s="936"/>
    </row>
    <row r="774" spans="1:17" s="937" customFormat="1" x14ac:dyDescent="0.2">
      <c r="A774" s="1011"/>
      <c r="B774" s="997"/>
      <c r="C774" s="998"/>
      <c r="D774" s="998"/>
      <c r="E774" s="999"/>
      <c r="F774" s="999"/>
      <c r="G774" s="997"/>
      <c r="H774" s="1000"/>
      <c r="I774" s="1001"/>
      <c r="J774" s="1002"/>
      <c r="K774" s="1001"/>
      <c r="L774" s="997"/>
      <c r="M774" s="1858"/>
      <c r="N774" s="1002"/>
      <c r="O774" s="936"/>
      <c r="P774" s="936"/>
      <c r="Q774" s="936"/>
    </row>
    <row r="775" spans="1:17" s="937" customFormat="1" x14ac:dyDescent="0.2">
      <c r="A775" s="1011"/>
      <c r="B775" s="997"/>
      <c r="C775" s="998"/>
      <c r="D775" s="998"/>
      <c r="E775" s="999"/>
      <c r="F775" s="999"/>
      <c r="G775" s="997"/>
      <c r="H775" s="1000"/>
      <c r="I775" s="1001"/>
      <c r="J775" s="1002"/>
      <c r="K775" s="1001"/>
      <c r="L775" s="997"/>
      <c r="M775" s="1858"/>
      <c r="N775" s="1002"/>
      <c r="O775" s="936"/>
      <c r="P775" s="936"/>
      <c r="Q775" s="936"/>
    </row>
    <row r="776" spans="1:17" s="937" customFormat="1" x14ac:dyDescent="0.2">
      <c r="A776" s="1011"/>
      <c r="B776" s="997"/>
      <c r="C776" s="998"/>
      <c r="D776" s="998"/>
      <c r="E776" s="999"/>
      <c r="F776" s="999"/>
      <c r="G776" s="997"/>
      <c r="H776" s="1000"/>
      <c r="I776" s="1001"/>
      <c r="J776" s="1002"/>
      <c r="K776" s="1001"/>
      <c r="L776" s="997"/>
      <c r="M776" s="1858"/>
      <c r="N776" s="1002"/>
      <c r="O776" s="936"/>
      <c r="P776" s="936"/>
      <c r="Q776" s="936"/>
    </row>
    <row r="777" spans="1:17" s="937" customFormat="1" x14ac:dyDescent="0.2">
      <c r="A777" s="1011"/>
      <c r="B777" s="997"/>
      <c r="C777" s="998"/>
      <c r="D777" s="998"/>
      <c r="E777" s="999"/>
      <c r="F777" s="999"/>
      <c r="G777" s="997"/>
      <c r="H777" s="1000"/>
      <c r="I777" s="1001"/>
      <c r="J777" s="1002"/>
      <c r="K777" s="1001"/>
      <c r="L777" s="997"/>
      <c r="M777" s="1858"/>
      <c r="N777" s="1002"/>
      <c r="O777" s="936"/>
      <c r="P777" s="936"/>
      <c r="Q777" s="936"/>
    </row>
    <row r="778" spans="1:17" s="937" customFormat="1" x14ac:dyDescent="0.2">
      <c r="A778" s="1011"/>
      <c r="B778" s="997"/>
      <c r="C778" s="998"/>
      <c r="D778" s="998"/>
      <c r="E778" s="999"/>
      <c r="F778" s="999"/>
      <c r="G778" s="997"/>
      <c r="H778" s="1000"/>
      <c r="I778" s="1001"/>
      <c r="J778" s="1002"/>
      <c r="K778" s="1001"/>
      <c r="L778" s="997"/>
      <c r="M778" s="1858"/>
      <c r="N778" s="1002"/>
      <c r="O778" s="936"/>
      <c r="P778" s="936"/>
      <c r="Q778" s="936"/>
    </row>
    <row r="779" spans="1:17" s="937" customFormat="1" x14ac:dyDescent="0.2">
      <c r="A779" s="1011"/>
      <c r="B779" s="997"/>
      <c r="C779" s="998"/>
      <c r="D779" s="998"/>
      <c r="E779" s="999"/>
      <c r="F779" s="999"/>
      <c r="G779" s="997"/>
      <c r="H779" s="1000"/>
      <c r="I779" s="1001"/>
      <c r="J779" s="1002"/>
      <c r="K779" s="1001"/>
      <c r="L779" s="997"/>
      <c r="M779" s="1858"/>
      <c r="N779" s="1002"/>
      <c r="O779" s="936"/>
      <c r="P779" s="936"/>
      <c r="Q779" s="936"/>
    </row>
    <row r="780" spans="1:17" s="937" customFormat="1" x14ac:dyDescent="0.2">
      <c r="A780" s="1011"/>
      <c r="B780" s="997"/>
      <c r="C780" s="998"/>
      <c r="D780" s="998"/>
      <c r="E780" s="999"/>
      <c r="F780" s="999"/>
      <c r="G780" s="997"/>
      <c r="H780" s="1000"/>
      <c r="I780" s="1001"/>
      <c r="J780" s="1002"/>
      <c r="K780" s="1001"/>
      <c r="L780" s="997"/>
      <c r="M780" s="1858"/>
      <c r="N780" s="1002"/>
      <c r="O780" s="936"/>
      <c r="P780" s="936"/>
      <c r="Q780" s="936"/>
    </row>
    <row r="781" spans="1:17" s="937" customFormat="1" x14ac:dyDescent="0.2">
      <c r="A781" s="1011"/>
      <c r="B781" s="997"/>
      <c r="C781" s="998"/>
      <c r="D781" s="998"/>
      <c r="E781" s="999"/>
      <c r="F781" s="999"/>
      <c r="G781" s="997"/>
      <c r="H781" s="1000"/>
      <c r="I781" s="1001"/>
      <c r="J781" s="1002"/>
      <c r="K781" s="1001"/>
      <c r="L781" s="997"/>
      <c r="M781" s="1858"/>
      <c r="N781" s="1002"/>
      <c r="O781" s="936"/>
      <c r="P781" s="936"/>
      <c r="Q781" s="936"/>
    </row>
    <row r="782" spans="1:17" s="937" customFormat="1" x14ac:dyDescent="0.2">
      <c r="A782" s="1011"/>
      <c r="B782" s="997"/>
      <c r="C782" s="998"/>
      <c r="D782" s="998"/>
      <c r="E782" s="999"/>
      <c r="F782" s="999"/>
      <c r="G782" s="997"/>
      <c r="H782" s="1000"/>
      <c r="I782" s="1001"/>
      <c r="J782" s="1002"/>
      <c r="K782" s="1001"/>
      <c r="L782" s="997"/>
      <c r="M782" s="1858"/>
      <c r="N782" s="1002"/>
      <c r="O782" s="936"/>
      <c r="P782" s="936"/>
      <c r="Q782" s="936"/>
    </row>
    <row r="783" spans="1:17" s="937" customFormat="1" x14ac:dyDescent="0.2">
      <c r="A783" s="1011"/>
      <c r="B783" s="997"/>
      <c r="C783" s="998"/>
      <c r="D783" s="998"/>
      <c r="E783" s="999"/>
      <c r="F783" s="999"/>
      <c r="G783" s="997"/>
      <c r="H783" s="1000"/>
      <c r="I783" s="1001"/>
      <c r="J783" s="1002"/>
      <c r="K783" s="1001"/>
      <c r="L783" s="997"/>
      <c r="M783" s="1858"/>
      <c r="N783" s="1002"/>
      <c r="O783" s="936"/>
      <c r="P783" s="936"/>
      <c r="Q783" s="936"/>
    </row>
    <row r="784" spans="1:17" s="937" customFormat="1" x14ac:dyDescent="0.2">
      <c r="A784" s="1011"/>
      <c r="B784" s="997"/>
      <c r="C784" s="998"/>
      <c r="D784" s="998"/>
      <c r="E784" s="999"/>
      <c r="F784" s="999"/>
      <c r="G784" s="997"/>
      <c r="H784" s="1000"/>
      <c r="I784" s="1001"/>
      <c r="J784" s="1002"/>
      <c r="K784" s="1001"/>
      <c r="L784" s="997"/>
      <c r="M784" s="1858"/>
      <c r="N784" s="1002"/>
      <c r="O784" s="936"/>
      <c r="P784" s="936"/>
      <c r="Q784" s="936"/>
    </row>
    <row r="785" spans="1:17" s="937" customFormat="1" x14ac:dyDescent="0.2">
      <c r="A785" s="1011"/>
      <c r="B785" s="997"/>
      <c r="C785" s="998"/>
      <c r="D785" s="998"/>
      <c r="E785" s="999"/>
      <c r="F785" s="999"/>
      <c r="G785" s="997"/>
      <c r="H785" s="1000"/>
      <c r="I785" s="1001"/>
      <c r="J785" s="1002"/>
      <c r="K785" s="1001"/>
      <c r="L785" s="997"/>
      <c r="M785" s="1858"/>
      <c r="N785" s="1002"/>
      <c r="O785" s="936"/>
      <c r="P785" s="936"/>
      <c r="Q785" s="936"/>
    </row>
    <row r="786" spans="1:17" s="937" customFormat="1" x14ac:dyDescent="0.2">
      <c r="A786" s="1011"/>
      <c r="B786" s="997"/>
      <c r="C786" s="998"/>
      <c r="D786" s="998"/>
      <c r="E786" s="999"/>
      <c r="F786" s="999"/>
      <c r="G786" s="997"/>
      <c r="H786" s="1000"/>
      <c r="I786" s="1001"/>
      <c r="J786" s="1002"/>
      <c r="K786" s="1001"/>
      <c r="L786" s="997"/>
      <c r="M786" s="1858"/>
      <c r="N786" s="1002"/>
      <c r="O786" s="936"/>
      <c r="P786" s="936"/>
      <c r="Q786" s="936"/>
    </row>
    <row r="787" spans="1:17" s="937" customFormat="1" x14ac:dyDescent="0.2">
      <c r="A787" s="1011"/>
      <c r="B787" s="997"/>
      <c r="C787" s="998"/>
      <c r="D787" s="998"/>
      <c r="E787" s="999"/>
      <c r="F787" s="999"/>
      <c r="G787" s="997"/>
      <c r="H787" s="1000"/>
      <c r="I787" s="1001"/>
      <c r="J787" s="1002"/>
      <c r="K787" s="1001"/>
      <c r="L787" s="997"/>
      <c r="M787" s="1858"/>
      <c r="N787" s="1002"/>
      <c r="O787" s="936"/>
      <c r="P787" s="936"/>
      <c r="Q787" s="936"/>
    </row>
    <row r="788" spans="1:17" s="937" customFormat="1" x14ac:dyDescent="0.2">
      <c r="A788" s="1011"/>
      <c r="B788" s="997"/>
      <c r="C788" s="998"/>
      <c r="D788" s="998"/>
      <c r="E788" s="999"/>
      <c r="F788" s="999"/>
      <c r="G788" s="997"/>
      <c r="H788" s="1000"/>
      <c r="I788" s="1001"/>
      <c r="J788" s="1002"/>
      <c r="K788" s="1001"/>
      <c r="L788" s="997"/>
      <c r="M788" s="1858"/>
      <c r="N788" s="1002"/>
      <c r="O788" s="936"/>
      <c r="P788" s="936"/>
      <c r="Q788" s="936"/>
    </row>
    <row r="789" spans="1:17" s="937" customFormat="1" x14ac:dyDescent="0.2">
      <c r="A789" s="1011"/>
      <c r="B789" s="997"/>
      <c r="C789" s="998"/>
      <c r="D789" s="998"/>
      <c r="E789" s="999"/>
      <c r="F789" s="999"/>
      <c r="G789" s="997"/>
      <c r="H789" s="1000"/>
      <c r="I789" s="1001"/>
      <c r="J789" s="1002"/>
      <c r="K789" s="1001"/>
      <c r="L789" s="997"/>
      <c r="M789" s="1858"/>
      <c r="N789" s="1002"/>
      <c r="O789" s="936"/>
      <c r="P789" s="936"/>
      <c r="Q789" s="936"/>
    </row>
    <row r="790" spans="1:17" s="937" customFormat="1" x14ac:dyDescent="0.2">
      <c r="A790" s="1011"/>
      <c r="B790" s="997"/>
      <c r="C790" s="998"/>
      <c r="D790" s="998"/>
      <c r="E790" s="999"/>
      <c r="F790" s="999"/>
      <c r="G790" s="997"/>
      <c r="H790" s="1000"/>
      <c r="I790" s="1001"/>
      <c r="J790" s="1002"/>
      <c r="K790" s="1001"/>
      <c r="L790" s="997"/>
      <c r="M790" s="1858"/>
      <c r="N790" s="1002"/>
      <c r="O790" s="936"/>
      <c r="P790" s="936"/>
      <c r="Q790" s="936"/>
    </row>
    <row r="791" spans="1:17" s="937" customFormat="1" x14ac:dyDescent="0.2">
      <c r="A791" s="1011"/>
      <c r="B791" s="997"/>
      <c r="C791" s="998"/>
      <c r="D791" s="998"/>
      <c r="E791" s="999"/>
      <c r="F791" s="999"/>
      <c r="G791" s="997"/>
      <c r="H791" s="1000"/>
      <c r="I791" s="1001"/>
      <c r="J791" s="1002"/>
      <c r="K791" s="1001"/>
      <c r="L791" s="997"/>
      <c r="M791" s="1858"/>
      <c r="N791" s="1002"/>
      <c r="O791" s="936"/>
      <c r="P791" s="936"/>
      <c r="Q791" s="936"/>
    </row>
    <row r="792" spans="1:17" s="937" customFormat="1" x14ac:dyDescent="0.2">
      <c r="A792" s="1011"/>
      <c r="B792" s="997"/>
      <c r="C792" s="998"/>
      <c r="D792" s="998"/>
      <c r="E792" s="999"/>
      <c r="F792" s="999"/>
      <c r="G792" s="997"/>
      <c r="H792" s="1000"/>
      <c r="I792" s="1001"/>
      <c r="J792" s="1002"/>
      <c r="K792" s="1001"/>
      <c r="L792" s="997"/>
      <c r="M792" s="1858"/>
      <c r="N792" s="1002"/>
      <c r="O792" s="936"/>
      <c r="P792" s="936"/>
      <c r="Q792" s="936"/>
    </row>
    <row r="793" spans="1:17" s="937" customFormat="1" x14ac:dyDescent="0.2">
      <c r="A793" s="1011"/>
      <c r="B793" s="997"/>
      <c r="C793" s="998"/>
      <c r="D793" s="998"/>
      <c r="E793" s="999"/>
      <c r="F793" s="999"/>
      <c r="G793" s="997"/>
      <c r="H793" s="1000"/>
      <c r="I793" s="1001"/>
      <c r="J793" s="1002"/>
      <c r="K793" s="1001"/>
      <c r="L793" s="997"/>
      <c r="M793" s="1858"/>
      <c r="N793" s="1002"/>
      <c r="O793" s="936"/>
      <c r="P793" s="936"/>
      <c r="Q793" s="936"/>
    </row>
    <row r="794" spans="1:17" s="937" customFormat="1" x14ac:dyDescent="0.2">
      <c r="A794" s="1011"/>
      <c r="B794" s="997"/>
      <c r="C794" s="998"/>
      <c r="D794" s="998"/>
      <c r="E794" s="999"/>
      <c r="F794" s="999"/>
      <c r="G794" s="997"/>
      <c r="H794" s="1000"/>
      <c r="I794" s="1001"/>
      <c r="J794" s="1002"/>
      <c r="K794" s="1001"/>
      <c r="L794" s="997"/>
      <c r="M794" s="1858"/>
      <c r="N794" s="1002"/>
      <c r="O794" s="936"/>
      <c r="P794" s="936"/>
      <c r="Q794" s="936"/>
    </row>
    <row r="795" spans="1:17" s="937" customFormat="1" x14ac:dyDescent="0.2">
      <c r="A795" s="1011"/>
      <c r="B795" s="997"/>
      <c r="C795" s="998"/>
      <c r="D795" s="998"/>
      <c r="E795" s="999"/>
      <c r="F795" s="999"/>
      <c r="G795" s="997"/>
      <c r="H795" s="1000"/>
      <c r="I795" s="1001"/>
      <c r="J795" s="1002"/>
      <c r="K795" s="1001"/>
      <c r="L795" s="997"/>
      <c r="M795" s="1858"/>
      <c r="N795" s="1002"/>
      <c r="O795" s="936"/>
      <c r="P795" s="936"/>
      <c r="Q795" s="936"/>
    </row>
    <row r="796" spans="1:17" s="937" customFormat="1" x14ac:dyDescent="0.2">
      <c r="A796" s="1011"/>
      <c r="B796" s="997"/>
      <c r="C796" s="998"/>
      <c r="D796" s="998"/>
      <c r="E796" s="999"/>
      <c r="F796" s="999"/>
      <c r="G796" s="997"/>
      <c r="H796" s="1000"/>
      <c r="I796" s="1001"/>
      <c r="J796" s="1002"/>
      <c r="K796" s="1001"/>
      <c r="L796" s="997"/>
      <c r="M796" s="1858"/>
      <c r="N796" s="1002"/>
      <c r="O796" s="936"/>
      <c r="P796" s="936"/>
      <c r="Q796" s="936"/>
    </row>
    <row r="797" spans="1:17" s="937" customFormat="1" x14ac:dyDescent="0.2">
      <c r="A797" s="1011"/>
      <c r="B797" s="997"/>
      <c r="C797" s="998"/>
      <c r="D797" s="998"/>
      <c r="E797" s="999"/>
      <c r="F797" s="999"/>
      <c r="G797" s="997"/>
      <c r="H797" s="1000"/>
      <c r="I797" s="1001"/>
      <c r="J797" s="1002"/>
      <c r="K797" s="1001"/>
      <c r="L797" s="997"/>
      <c r="M797" s="1858"/>
      <c r="N797" s="1002"/>
      <c r="O797" s="936"/>
      <c r="P797" s="936"/>
      <c r="Q797" s="936"/>
    </row>
    <row r="798" spans="1:17" s="937" customFormat="1" x14ac:dyDescent="0.2">
      <c r="A798" s="1011"/>
      <c r="B798" s="997"/>
      <c r="C798" s="998"/>
      <c r="D798" s="998"/>
      <c r="E798" s="999"/>
      <c r="F798" s="999"/>
      <c r="G798" s="997"/>
      <c r="H798" s="1000"/>
      <c r="I798" s="1001"/>
      <c r="J798" s="1002"/>
      <c r="K798" s="1001"/>
      <c r="L798" s="997"/>
      <c r="M798" s="1858"/>
      <c r="N798" s="1002"/>
      <c r="O798" s="936"/>
      <c r="P798" s="936"/>
      <c r="Q798" s="936"/>
    </row>
    <row r="799" spans="1:17" s="937" customFormat="1" x14ac:dyDescent="0.2">
      <c r="A799" s="1011"/>
      <c r="B799" s="997"/>
      <c r="C799" s="998"/>
      <c r="D799" s="998"/>
      <c r="E799" s="999"/>
      <c r="F799" s="999"/>
      <c r="G799" s="997"/>
      <c r="H799" s="1000"/>
      <c r="I799" s="1001"/>
      <c r="J799" s="1002"/>
      <c r="K799" s="1001"/>
      <c r="L799" s="997"/>
      <c r="M799" s="1858"/>
      <c r="N799" s="1002"/>
      <c r="O799" s="936"/>
      <c r="P799" s="936"/>
      <c r="Q799" s="936"/>
    </row>
    <row r="800" spans="1:17" s="937" customFormat="1" x14ac:dyDescent="0.2">
      <c r="A800" s="1011"/>
      <c r="B800" s="997"/>
      <c r="C800" s="998"/>
      <c r="D800" s="998"/>
      <c r="E800" s="999"/>
      <c r="F800" s="999"/>
      <c r="G800" s="997"/>
      <c r="H800" s="1000"/>
      <c r="I800" s="1001"/>
      <c r="J800" s="1002"/>
      <c r="K800" s="1001"/>
      <c r="L800" s="997"/>
      <c r="M800" s="1858"/>
      <c r="N800" s="1002"/>
      <c r="O800" s="936"/>
      <c r="P800" s="936"/>
      <c r="Q800" s="936"/>
    </row>
    <row r="801" spans="1:17" s="937" customFormat="1" x14ac:dyDescent="0.2">
      <c r="A801" s="1011"/>
      <c r="B801" s="997"/>
      <c r="C801" s="998"/>
      <c r="D801" s="998"/>
      <c r="E801" s="999"/>
      <c r="F801" s="999"/>
      <c r="G801" s="997"/>
      <c r="H801" s="1000"/>
      <c r="I801" s="1001"/>
      <c r="J801" s="1002"/>
      <c r="K801" s="1001"/>
      <c r="L801" s="997"/>
      <c r="M801" s="1858"/>
      <c r="N801" s="1002"/>
      <c r="O801" s="936"/>
      <c r="P801" s="936"/>
      <c r="Q801" s="936"/>
    </row>
    <row r="802" spans="1:17" s="937" customFormat="1" x14ac:dyDescent="0.2">
      <c r="A802" s="1011"/>
      <c r="B802" s="997"/>
      <c r="C802" s="998"/>
      <c r="D802" s="998"/>
      <c r="E802" s="999"/>
      <c r="F802" s="999"/>
      <c r="G802" s="997"/>
      <c r="H802" s="1000"/>
      <c r="I802" s="1001"/>
      <c r="J802" s="1002"/>
      <c r="K802" s="1001"/>
      <c r="L802" s="997"/>
      <c r="M802" s="1858"/>
      <c r="N802" s="1002"/>
      <c r="O802" s="936"/>
      <c r="P802" s="936"/>
      <c r="Q802" s="936"/>
    </row>
    <row r="803" spans="1:17" s="937" customFormat="1" x14ac:dyDescent="0.2">
      <c r="A803" s="1011"/>
      <c r="B803" s="997"/>
      <c r="C803" s="998"/>
      <c r="D803" s="998"/>
      <c r="E803" s="999"/>
      <c r="F803" s="999"/>
      <c r="G803" s="997"/>
      <c r="H803" s="1000"/>
      <c r="I803" s="1001"/>
      <c r="J803" s="1002"/>
      <c r="K803" s="1001"/>
      <c r="L803" s="997"/>
      <c r="M803" s="1858"/>
      <c r="N803" s="1002"/>
      <c r="O803" s="936"/>
      <c r="P803" s="936"/>
      <c r="Q803" s="936"/>
    </row>
    <row r="804" spans="1:17" s="937" customFormat="1" x14ac:dyDescent="0.2">
      <c r="A804" s="1011"/>
      <c r="B804" s="997"/>
      <c r="C804" s="998"/>
      <c r="D804" s="998"/>
      <c r="E804" s="999"/>
      <c r="F804" s="999"/>
      <c r="G804" s="997"/>
      <c r="H804" s="1000"/>
      <c r="I804" s="1001"/>
      <c r="J804" s="1002"/>
      <c r="K804" s="1001"/>
      <c r="L804" s="997"/>
      <c r="M804" s="1858"/>
      <c r="N804" s="1002"/>
      <c r="O804" s="936"/>
      <c r="P804" s="936"/>
      <c r="Q804" s="936"/>
    </row>
    <row r="805" spans="1:17" s="937" customFormat="1" x14ac:dyDescent="0.2">
      <c r="A805" s="1011"/>
      <c r="B805" s="997"/>
      <c r="C805" s="998"/>
      <c r="D805" s="998"/>
      <c r="E805" s="999"/>
      <c r="F805" s="999"/>
      <c r="G805" s="997"/>
      <c r="H805" s="1000"/>
      <c r="I805" s="1001"/>
      <c r="J805" s="1002"/>
      <c r="K805" s="1001"/>
      <c r="L805" s="997"/>
      <c r="M805" s="1858"/>
      <c r="N805" s="1002"/>
      <c r="O805" s="936"/>
      <c r="P805" s="936"/>
      <c r="Q805" s="936"/>
    </row>
    <row r="806" spans="1:17" s="937" customFormat="1" x14ac:dyDescent="0.2">
      <c r="A806" s="1011"/>
      <c r="B806" s="997"/>
      <c r="C806" s="998"/>
      <c r="D806" s="998"/>
      <c r="E806" s="999"/>
      <c r="F806" s="999"/>
      <c r="G806" s="997"/>
      <c r="H806" s="1000"/>
      <c r="I806" s="1001"/>
      <c r="J806" s="1002"/>
      <c r="K806" s="1001"/>
      <c r="L806" s="997"/>
      <c r="M806" s="1858"/>
      <c r="N806" s="1002"/>
      <c r="O806" s="936"/>
      <c r="P806" s="936"/>
      <c r="Q806" s="936"/>
    </row>
    <row r="807" spans="1:17" s="937" customFormat="1" x14ac:dyDescent="0.2">
      <c r="A807" s="1011"/>
      <c r="B807" s="997"/>
      <c r="C807" s="998"/>
      <c r="D807" s="998"/>
      <c r="E807" s="999"/>
      <c r="F807" s="999"/>
      <c r="G807" s="997"/>
      <c r="H807" s="1000"/>
      <c r="I807" s="1001"/>
      <c r="J807" s="1002"/>
      <c r="K807" s="1001"/>
      <c r="L807" s="997"/>
      <c r="M807" s="1858"/>
      <c r="N807" s="1002"/>
      <c r="O807" s="936"/>
      <c r="P807" s="936"/>
      <c r="Q807" s="936"/>
    </row>
    <row r="808" spans="1:17" s="937" customFormat="1" x14ac:dyDescent="0.2">
      <c r="A808" s="1011"/>
      <c r="B808" s="997"/>
      <c r="C808" s="998"/>
      <c r="D808" s="998"/>
      <c r="E808" s="999"/>
      <c r="F808" s="999"/>
      <c r="G808" s="997"/>
      <c r="H808" s="1000"/>
      <c r="I808" s="1001"/>
      <c r="J808" s="1002"/>
      <c r="K808" s="1001"/>
      <c r="L808" s="997"/>
      <c r="M808" s="1858"/>
      <c r="N808" s="1002"/>
      <c r="O808" s="936"/>
      <c r="P808" s="936"/>
      <c r="Q808" s="936"/>
    </row>
    <row r="809" spans="1:17" s="937" customFormat="1" x14ac:dyDescent="0.2">
      <c r="A809" s="1011"/>
      <c r="B809" s="997"/>
      <c r="C809" s="998"/>
      <c r="D809" s="998"/>
      <c r="E809" s="999"/>
      <c r="F809" s="999"/>
      <c r="G809" s="997"/>
      <c r="H809" s="1000"/>
      <c r="I809" s="1001"/>
      <c r="J809" s="1002"/>
      <c r="K809" s="1001"/>
      <c r="L809" s="997"/>
      <c r="M809" s="1858"/>
      <c r="N809" s="1002"/>
      <c r="O809" s="936"/>
      <c r="P809" s="936"/>
      <c r="Q809" s="936"/>
    </row>
    <row r="810" spans="1:17" s="937" customFormat="1" x14ac:dyDescent="0.2">
      <c r="A810" s="1011"/>
      <c r="B810" s="997"/>
      <c r="C810" s="998"/>
      <c r="D810" s="998"/>
      <c r="E810" s="999"/>
      <c r="F810" s="999"/>
      <c r="G810" s="997"/>
      <c r="H810" s="1000"/>
      <c r="I810" s="1001"/>
      <c r="J810" s="1002"/>
      <c r="K810" s="1001"/>
      <c r="L810" s="997"/>
      <c r="M810" s="1858"/>
      <c r="N810" s="1002"/>
      <c r="O810" s="936"/>
      <c r="P810" s="936"/>
      <c r="Q810" s="936"/>
    </row>
    <row r="811" spans="1:17" s="937" customFormat="1" x14ac:dyDescent="0.2">
      <c r="A811" s="1011"/>
      <c r="B811" s="997"/>
      <c r="C811" s="998"/>
      <c r="D811" s="998"/>
      <c r="E811" s="999"/>
      <c r="F811" s="999"/>
      <c r="G811" s="997"/>
      <c r="H811" s="1000"/>
      <c r="I811" s="1001"/>
      <c r="J811" s="1002"/>
      <c r="K811" s="1001"/>
      <c r="L811" s="997"/>
      <c r="M811" s="1858"/>
      <c r="N811" s="1002"/>
      <c r="O811" s="936"/>
      <c r="P811" s="936"/>
      <c r="Q811" s="936"/>
    </row>
    <row r="812" spans="1:17" s="937" customFormat="1" x14ac:dyDescent="0.2">
      <c r="A812" s="1011"/>
      <c r="B812" s="997"/>
      <c r="C812" s="998"/>
      <c r="D812" s="998"/>
      <c r="E812" s="999"/>
      <c r="F812" s="999"/>
      <c r="G812" s="997"/>
      <c r="H812" s="1000"/>
      <c r="I812" s="1001"/>
      <c r="J812" s="1002"/>
      <c r="K812" s="1001"/>
      <c r="L812" s="997"/>
      <c r="M812" s="1858"/>
      <c r="N812" s="1002"/>
      <c r="O812" s="936"/>
      <c r="P812" s="936"/>
      <c r="Q812" s="936"/>
    </row>
    <row r="813" spans="1:17" s="937" customFormat="1" x14ac:dyDescent="0.2">
      <c r="A813" s="1011"/>
      <c r="B813" s="997"/>
      <c r="C813" s="998"/>
      <c r="D813" s="998"/>
      <c r="E813" s="999"/>
      <c r="F813" s="999"/>
      <c r="G813" s="997"/>
      <c r="H813" s="1000"/>
      <c r="I813" s="1001"/>
      <c r="J813" s="1002"/>
      <c r="K813" s="1001"/>
      <c r="L813" s="997"/>
      <c r="M813" s="1858"/>
      <c r="N813" s="1002"/>
      <c r="O813" s="936"/>
      <c r="P813" s="936"/>
      <c r="Q813" s="936"/>
    </row>
    <row r="814" spans="1:17" s="937" customFormat="1" x14ac:dyDescent="0.2">
      <c r="A814" s="1011"/>
      <c r="B814" s="997"/>
      <c r="C814" s="998"/>
      <c r="D814" s="998"/>
      <c r="E814" s="999"/>
      <c r="F814" s="999"/>
      <c r="G814" s="997"/>
      <c r="H814" s="1000"/>
      <c r="I814" s="1001"/>
      <c r="J814" s="1002"/>
      <c r="K814" s="1001"/>
      <c r="L814" s="997"/>
      <c r="M814" s="1858"/>
      <c r="N814" s="1002"/>
      <c r="O814" s="936"/>
      <c r="P814" s="936"/>
      <c r="Q814" s="936"/>
    </row>
    <row r="815" spans="1:17" s="937" customFormat="1" x14ac:dyDescent="0.2">
      <c r="A815" s="1011"/>
      <c r="B815" s="997"/>
      <c r="C815" s="998"/>
      <c r="D815" s="998"/>
      <c r="E815" s="999"/>
      <c r="F815" s="999"/>
      <c r="G815" s="997"/>
      <c r="H815" s="1000"/>
      <c r="I815" s="1001"/>
      <c r="J815" s="1002"/>
      <c r="K815" s="1001"/>
      <c r="L815" s="997"/>
      <c r="M815" s="1858"/>
      <c r="N815" s="1002"/>
      <c r="O815" s="936"/>
      <c r="P815" s="936"/>
      <c r="Q815" s="936"/>
    </row>
    <row r="816" spans="1:17" s="937" customFormat="1" x14ac:dyDescent="0.2">
      <c r="A816" s="1011"/>
      <c r="B816" s="997"/>
      <c r="C816" s="998"/>
      <c r="D816" s="998"/>
      <c r="E816" s="999"/>
      <c r="F816" s="999"/>
      <c r="G816" s="997"/>
      <c r="H816" s="1000"/>
      <c r="I816" s="1001"/>
      <c r="J816" s="1002"/>
      <c r="K816" s="1001"/>
      <c r="L816" s="997"/>
      <c r="M816" s="1858"/>
      <c r="N816" s="1002"/>
      <c r="O816" s="936"/>
      <c r="P816" s="936"/>
      <c r="Q816" s="936"/>
    </row>
    <row r="817" spans="1:17" s="937" customFormat="1" x14ac:dyDescent="0.2">
      <c r="A817" s="1011"/>
      <c r="B817" s="997"/>
      <c r="C817" s="998"/>
      <c r="D817" s="998"/>
      <c r="E817" s="999"/>
      <c r="F817" s="999"/>
      <c r="G817" s="997"/>
      <c r="H817" s="1000"/>
      <c r="I817" s="1001"/>
      <c r="J817" s="1002"/>
      <c r="K817" s="1001"/>
      <c r="L817" s="997"/>
      <c r="M817" s="1858"/>
      <c r="N817" s="1002"/>
      <c r="O817" s="936"/>
      <c r="P817" s="936"/>
      <c r="Q817" s="936"/>
    </row>
    <row r="818" spans="1:17" s="937" customFormat="1" x14ac:dyDescent="0.2">
      <c r="A818" s="1011"/>
      <c r="B818" s="997"/>
      <c r="C818" s="998"/>
      <c r="D818" s="998"/>
      <c r="E818" s="999"/>
      <c r="F818" s="999"/>
      <c r="G818" s="997"/>
      <c r="H818" s="1000"/>
      <c r="I818" s="1001"/>
      <c r="J818" s="1002"/>
      <c r="K818" s="1001"/>
      <c r="L818" s="997"/>
      <c r="M818" s="1858"/>
      <c r="N818" s="1002"/>
      <c r="O818" s="936"/>
      <c r="P818" s="936"/>
      <c r="Q818" s="936"/>
    </row>
    <row r="819" spans="1:17" s="937" customFormat="1" x14ac:dyDescent="0.2">
      <c r="A819" s="1011"/>
      <c r="B819" s="997"/>
      <c r="C819" s="998"/>
      <c r="D819" s="998"/>
      <c r="E819" s="999"/>
      <c r="F819" s="999"/>
      <c r="G819" s="997"/>
      <c r="H819" s="1000"/>
      <c r="I819" s="1001"/>
      <c r="J819" s="1002"/>
      <c r="K819" s="1001"/>
      <c r="L819" s="997"/>
      <c r="M819" s="1858"/>
      <c r="N819" s="1002"/>
      <c r="O819" s="936"/>
      <c r="P819" s="936"/>
      <c r="Q819" s="936"/>
    </row>
    <row r="820" spans="1:17" s="937" customFormat="1" x14ac:dyDescent="0.2">
      <c r="A820" s="1011"/>
      <c r="B820" s="997"/>
      <c r="C820" s="998"/>
      <c r="D820" s="998"/>
      <c r="E820" s="999"/>
      <c r="F820" s="999"/>
      <c r="G820" s="997"/>
      <c r="H820" s="1000"/>
      <c r="I820" s="1001"/>
      <c r="J820" s="1002"/>
      <c r="K820" s="1001"/>
      <c r="L820" s="997"/>
      <c r="M820" s="1858"/>
      <c r="N820" s="1002"/>
      <c r="O820" s="936"/>
      <c r="P820" s="936"/>
      <c r="Q820" s="936"/>
    </row>
    <row r="821" spans="1:17" s="937" customFormat="1" x14ac:dyDescent="0.2">
      <c r="A821" s="1011"/>
      <c r="B821" s="997"/>
      <c r="C821" s="998"/>
      <c r="D821" s="998"/>
      <c r="E821" s="999"/>
      <c r="F821" s="999"/>
      <c r="G821" s="997"/>
      <c r="H821" s="1000"/>
      <c r="I821" s="1001"/>
      <c r="J821" s="1002"/>
      <c r="K821" s="1001"/>
      <c r="L821" s="997"/>
      <c r="M821" s="1858"/>
      <c r="N821" s="1002"/>
      <c r="O821" s="936"/>
      <c r="P821" s="936"/>
      <c r="Q821" s="936"/>
    </row>
    <row r="822" spans="1:17" s="937" customFormat="1" x14ac:dyDescent="0.2">
      <c r="A822" s="1011"/>
      <c r="B822" s="997"/>
      <c r="C822" s="998"/>
      <c r="D822" s="998"/>
      <c r="E822" s="999"/>
      <c r="F822" s="999"/>
      <c r="G822" s="997"/>
      <c r="H822" s="1000"/>
      <c r="I822" s="1001"/>
      <c r="J822" s="1002"/>
      <c r="K822" s="1001"/>
      <c r="L822" s="997"/>
      <c r="M822" s="1858"/>
      <c r="N822" s="1002"/>
      <c r="O822" s="936"/>
      <c r="P822" s="936"/>
      <c r="Q822" s="936"/>
    </row>
    <row r="823" spans="1:17" s="937" customFormat="1" x14ac:dyDescent="0.2">
      <c r="A823" s="1011"/>
      <c r="B823" s="997"/>
      <c r="C823" s="998"/>
      <c r="D823" s="998"/>
      <c r="E823" s="999"/>
      <c r="F823" s="999"/>
      <c r="G823" s="997"/>
      <c r="H823" s="1000"/>
      <c r="I823" s="1001"/>
      <c r="J823" s="1002"/>
      <c r="K823" s="1001"/>
      <c r="L823" s="997"/>
      <c r="M823" s="1858"/>
      <c r="N823" s="1002"/>
      <c r="O823" s="936"/>
      <c r="P823" s="936"/>
      <c r="Q823" s="936"/>
    </row>
    <row r="824" spans="1:17" s="937" customFormat="1" x14ac:dyDescent="0.2">
      <c r="A824" s="1011"/>
      <c r="B824" s="997"/>
      <c r="C824" s="998"/>
      <c r="D824" s="998"/>
      <c r="E824" s="999"/>
      <c r="F824" s="999"/>
      <c r="G824" s="997"/>
      <c r="H824" s="1000"/>
      <c r="I824" s="1001"/>
      <c r="J824" s="1002"/>
      <c r="K824" s="1001"/>
      <c r="L824" s="997"/>
      <c r="M824" s="1858"/>
      <c r="N824" s="1002"/>
      <c r="O824" s="936"/>
      <c r="P824" s="936"/>
      <c r="Q824" s="936"/>
    </row>
    <row r="825" spans="1:17" s="937" customFormat="1" x14ac:dyDescent="0.2">
      <c r="A825" s="1011"/>
      <c r="B825" s="997"/>
      <c r="C825" s="998"/>
      <c r="D825" s="998"/>
      <c r="E825" s="999"/>
      <c r="F825" s="999"/>
      <c r="G825" s="997"/>
      <c r="H825" s="1000"/>
      <c r="I825" s="1001"/>
      <c r="J825" s="1002"/>
      <c r="K825" s="1001"/>
      <c r="L825" s="997"/>
      <c r="M825" s="1858"/>
      <c r="N825" s="1002"/>
      <c r="O825" s="936"/>
      <c r="P825" s="936"/>
      <c r="Q825" s="936"/>
    </row>
    <row r="826" spans="1:17" s="937" customFormat="1" x14ac:dyDescent="0.2">
      <c r="A826" s="1011"/>
      <c r="B826" s="997"/>
      <c r="C826" s="998"/>
      <c r="D826" s="998"/>
      <c r="E826" s="999"/>
      <c r="F826" s="999"/>
      <c r="G826" s="997"/>
      <c r="H826" s="1000"/>
      <c r="I826" s="1001"/>
      <c r="J826" s="1002"/>
      <c r="K826" s="1001"/>
      <c r="L826" s="997"/>
      <c r="M826" s="1858"/>
      <c r="N826" s="1002"/>
      <c r="O826" s="936"/>
      <c r="P826" s="936"/>
      <c r="Q826" s="936"/>
    </row>
    <row r="827" spans="1:17" s="937" customFormat="1" x14ac:dyDescent="0.2">
      <c r="A827" s="1011"/>
      <c r="B827" s="997"/>
      <c r="C827" s="998"/>
      <c r="D827" s="998"/>
      <c r="E827" s="999"/>
      <c r="F827" s="999"/>
      <c r="G827" s="997"/>
      <c r="H827" s="1000"/>
      <c r="I827" s="1001"/>
      <c r="J827" s="1002"/>
      <c r="K827" s="1001"/>
      <c r="L827" s="997"/>
      <c r="M827" s="1858"/>
      <c r="N827" s="1002"/>
      <c r="O827" s="936"/>
      <c r="P827" s="936"/>
      <c r="Q827" s="936"/>
    </row>
    <row r="828" spans="1:17" s="937" customFormat="1" x14ac:dyDescent="0.2">
      <c r="A828" s="1011"/>
      <c r="B828" s="997"/>
      <c r="C828" s="998"/>
      <c r="D828" s="998"/>
      <c r="E828" s="999"/>
      <c r="F828" s="999"/>
      <c r="G828" s="997"/>
      <c r="H828" s="1000"/>
      <c r="I828" s="1001"/>
      <c r="J828" s="1002"/>
      <c r="K828" s="1001"/>
      <c r="L828" s="997"/>
      <c r="M828" s="1858"/>
      <c r="N828" s="1002"/>
      <c r="O828" s="936"/>
      <c r="P828" s="936"/>
      <c r="Q828" s="936"/>
    </row>
    <row r="829" spans="1:17" s="937" customFormat="1" x14ac:dyDescent="0.2">
      <c r="A829" s="1011"/>
      <c r="B829" s="997"/>
      <c r="C829" s="998"/>
      <c r="D829" s="998"/>
      <c r="E829" s="999"/>
      <c r="F829" s="999"/>
      <c r="G829" s="997"/>
      <c r="H829" s="1000"/>
      <c r="I829" s="1001"/>
      <c r="J829" s="1002"/>
      <c r="K829" s="1001"/>
      <c r="L829" s="997"/>
      <c r="M829" s="1858"/>
      <c r="N829" s="1002"/>
      <c r="O829" s="936"/>
      <c r="P829" s="936"/>
      <c r="Q829" s="936"/>
    </row>
    <row r="830" spans="1:17" s="937" customFormat="1" x14ac:dyDescent="0.2">
      <c r="A830" s="1011"/>
      <c r="B830" s="997"/>
      <c r="C830" s="998"/>
      <c r="D830" s="998"/>
      <c r="E830" s="999"/>
      <c r="F830" s="999"/>
      <c r="G830" s="997"/>
      <c r="H830" s="1000"/>
      <c r="I830" s="1001"/>
      <c r="J830" s="1002"/>
      <c r="K830" s="1001"/>
      <c r="L830" s="997"/>
      <c r="M830" s="1858"/>
      <c r="N830" s="1002"/>
      <c r="O830" s="936"/>
      <c r="P830" s="936"/>
      <c r="Q830" s="936"/>
    </row>
    <row r="831" spans="1:17" s="937" customFormat="1" x14ac:dyDescent="0.2">
      <c r="A831" s="1011"/>
      <c r="B831" s="997"/>
      <c r="C831" s="998"/>
      <c r="D831" s="998"/>
      <c r="E831" s="999"/>
      <c r="F831" s="999"/>
      <c r="G831" s="997"/>
      <c r="H831" s="1000"/>
      <c r="I831" s="1001"/>
      <c r="J831" s="1002"/>
      <c r="K831" s="1001"/>
      <c r="L831" s="997"/>
      <c r="M831" s="1858"/>
      <c r="N831" s="1002"/>
      <c r="O831" s="936"/>
      <c r="P831" s="936"/>
      <c r="Q831" s="936"/>
    </row>
    <row r="832" spans="1:17" s="937" customFormat="1" x14ac:dyDescent="0.2">
      <c r="A832" s="1011"/>
      <c r="B832" s="997"/>
      <c r="C832" s="998"/>
      <c r="D832" s="998"/>
      <c r="E832" s="999"/>
      <c r="F832" s="999"/>
      <c r="G832" s="997"/>
      <c r="H832" s="1000"/>
      <c r="I832" s="1001"/>
      <c r="J832" s="1002"/>
      <c r="K832" s="1001"/>
      <c r="L832" s="997"/>
      <c r="M832" s="1858"/>
      <c r="N832" s="1002"/>
      <c r="O832" s="936"/>
      <c r="P832" s="936"/>
      <c r="Q832" s="936"/>
    </row>
    <row r="833" spans="1:17" s="937" customFormat="1" x14ac:dyDescent="0.2">
      <c r="A833" s="1011"/>
      <c r="B833" s="997"/>
      <c r="C833" s="998"/>
      <c r="D833" s="998"/>
      <c r="E833" s="999"/>
      <c r="F833" s="999"/>
      <c r="G833" s="997"/>
      <c r="H833" s="1000"/>
      <c r="I833" s="1001"/>
      <c r="J833" s="1002"/>
      <c r="K833" s="1001"/>
      <c r="L833" s="997"/>
      <c r="M833" s="1858"/>
      <c r="N833" s="1002"/>
      <c r="O833" s="936"/>
      <c r="P833" s="936"/>
      <c r="Q833" s="936"/>
    </row>
    <row r="834" spans="1:17" s="937" customFormat="1" x14ac:dyDescent="0.2">
      <c r="A834" s="1011"/>
      <c r="B834" s="997"/>
      <c r="C834" s="998"/>
      <c r="D834" s="998"/>
      <c r="E834" s="999"/>
      <c r="F834" s="999"/>
      <c r="G834" s="997"/>
      <c r="H834" s="1000"/>
      <c r="I834" s="1001"/>
      <c r="J834" s="1002"/>
      <c r="K834" s="1001"/>
      <c r="L834" s="997"/>
      <c r="M834" s="1858"/>
      <c r="N834" s="1002"/>
      <c r="O834" s="936"/>
      <c r="P834" s="936"/>
      <c r="Q834" s="936"/>
    </row>
    <row r="835" spans="1:17" s="937" customFormat="1" x14ac:dyDescent="0.2">
      <c r="A835" s="1011"/>
      <c r="B835" s="997"/>
      <c r="C835" s="998"/>
      <c r="D835" s="998"/>
      <c r="E835" s="999"/>
      <c r="F835" s="999"/>
      <c r="G835" s="997"/>
      <c r="H835" s="1000"/>
      <c r="I835" s="1001"/>
      <c r="J835" s="1002"/>
      <c r="K835" s="1001"/>
      <c r="L835" s="997"/>
      <c r="M835" s="1858"/>
      <c r="N835" s="1002"/>
      <c r="O835" s="936"/>
      <c r="P835" s="936"/>
      <c r="Q835" s="936"/>
    </row>
    <row r="836" spans="1:17" s="937" customFormat="1" x14ac:dyDescent="0.2">
      <c r="A836" s="1011"/>
      <c r="B836" s="997"/>
      <c r="C836" s="998"/>
      <c r="D836" s="998"/>
      <c r="E836" s="999"/>
      <c r="F836" s="999"/>
      <c r="G836" s="997"/>
      <c r="H836" s="1000"/>
      <c r="I836" s="1001"/>
      <c r="J836" s="1002"/>
      <c r="K836" s="1001"/>
      <c r="L836" s="997"/>
      <c r="M836" s="1858"/>
      <c r="N836" s="1002"/>
      <c r="O836" s="936"/>
      <c r="P836" s="936"/>
      <c r="Q836" s="936"/>
    </row>
    <row r="837" spans="1:17" s="937" customFormat="1" x14ac:dyDescent="0.2">
      <c r="A837" s="1011"/>
      <c r="B837" s="997"/>
      <c r="C837" s="998"/>
      <c r="D837" s="998"/>
      <c r="E837" s="999"/>
      <c r="F837" s="999"/>
      <c r="G837" s="997"/>
      <c r="H837" s="1000"/>
      <c r="I837" s="1001"/>
      <c r="J837" s="1002"/>
      <c r="K837" s="1001"/>
      <c r="L837" s="997"/>
      <c r="M837" s="1858"/>
      <c r="N837" s="1002"/>
      <c r="O837" s="936"/>
      <c r="P837" s="936"/>
      <c r="Q837" s="936"/>
    </row>
    <row r="838" spans="1:17" s="937" customFormat="1" x14ac:dyDescent="0.2">
      <c r="A838" s="1011"/>
      <c r="B838" s="997"/>
      <c r="C838" s="998"/>
      <c r="D838" s="998"/>
      <c r="E838" s="999"/>
      <c r="F838" s="999"/>
      <c r="G838" s="997"/>
      <c r="H838" s="1000"/>
      <c r="I838" s="1001"/>
      <c r="J838" s="1002"/>
      <c r="K838" s="1001"/>
      <c r="L838" s="997"/>
      <c r="M838" s="1858"/>
      <c r="N838" s="1002"/>
      <c r="O838" s="936"/>
      <c r="P838" s="936"/>
      <c r="Q838" s="936"/>
    </row>
    <row r="839" spans="1:17" s="937" customFormat="1" x14ac:dyDescent="0.2">
      <c r="A839" s="1011"/>
      <c r="B839" s="997"/>
      <c r="C839" s="998"/>
      <c r="D839" s="998"/>
      <c r="E839" s="999"/>
      <c r="F839" s="999"/>
      <c r="G839" s="997"/>
      <c r="H839" s="1000"/>
      <c r="I839" s="1001"/>
      <c r="J839" s="1002"/>
      <c r="K839" s="1001"/>
      <c r="L839" s="997"/>
      <c r="M839" s="1858"/>
      <c r="N839" s="1002"/>
      <c r="O839" s="936"/>
      <c r="P839" s="936"/>
      <c r="Q839" s="936"/>
    </row>
    <row r="840" spans="1:17" s="937" customFormat="1" x14ac:dyDescent="0.2">
      <c r="A840" s="1011"/>
      <c r="B840" s="997"/>
      <c r="C840" s="998"/>
      <c r="D840" s="998"/>
      <c r="E840" s="999"/>
      <c r="F840" s="999"/>
      <c r="G840" s="997"/>
      <c r="H840" s="1000"/>
      <c r="I840" s="1001"/>
      <c r="J840" s="1002"/>
      <c r="K840" s="1001"/>
      <c r="L840" s="997"/>
      <c r="M840" s="1858"/>
      <c r="N840" s="1002"/>
      <c r="O840" s="936"/>
      <c r="P840" s="936"/>
      <c r="Q840" s="936"/>
    </row>
    <row r="841" spans="1:17" s="937" customFormat="1" x14ac:dyDescent="0.2">
      <c r="A841" s="1011"/>
      <c r="B841" s="997"/>
      <c r="C841" s="998"/>
      <c r="D841" s="998"/>
      <c r="E841" s="999"/>
      <c r="F841" s="999"/>
      <c r="G841" s="997"/>
      <c r="H841" s="1000"/>
      <c r="I841" s="1001"/>
      <c r="J841" s="1002"/>
      <c r="K841" s="1001"/>
      <c r="L841" s="997"/>
      <c r="M841" s="1858"/>
      <c r="N841" s="1002"/>
      <c r="O841" s="936"/>
      <c r="P841" s="936"/>
      <c r="Q841" s="936"/>
    </row>
    <row r="842" spans="1:17" s="937" customFormat="1" x14ac:dyDescent="0.2">
      <c r="A842" s="1011"/>
      <c r="B842" s="997"/>
      <c r="C842" s="998"/>
      <c r="D842" s="998"/>
      <c r="E842" s="999"/>
      <c r="F842" s="999"/>
      <c r="G842" s="997"/>
      <c r="H842" s="1000"/>
      <c r="I842" s="1001"/>
      <c r="J842" s="1002"/>
      <c r="K842" s="1001"/>
      <c r="L842" s="997"/>
      <c r="M842" s="1858"/>
      <c r="N842" s="1002"/>
      <c r="O842" s="936"/>
      <c r="P842" s="936"/>
      <c r="Q842" s="936"/>
    </row>
    <row r="843" spans="1:17" s="937" customFormat="1" x14ac:dyDescent="0.2">
      <c r="A843" s="1011"/>
      <c r="B843" s="997"/>
      <c r="C843" s="998"/>
      <c r="D843" s="998"/>
      <c r="E843" s="999"/>
      <c r="F843" s="999"/>
      <c r="G843" s="997"/>
      <c r="H843" s="1000"/>
      <c r="I843" s="1001"/>
      <c r="J843" s="1002"/>
      <c r="K843" s="1001"/>
      <c r="L843" s="997"/>
      <c r="M843" s="1858"/>
      <c r="N843" s="1002"/>
      <c r="O843" s="936"/>
      <c r="P843" s="936"/>
      <c r="Q843" s="936"/>
    </row>
    <row r="844" spans="1:17" s="937" customFormat="1" x14ac:dyDescent="0.2">
      <c r="A844" s="1011"/>
      <c r="B844" s="997"/>
      <c r="C844" s="998"/>
      <c r="D844" s="998"/>
      <c r="E844" s="999"/>
      <c r="F844" s="999"/>
      <c r="G844" s="997"/>
      <c r="H844" s="1000"/>
      <c r="I844" s="1001"/>
      <c r="J844" s="1002"/>
      <c r="K844" s="1001"/>
      <c r="L844" s="997"/>
      <c r="M844" s="1858"/>
      <c r="N844" s="1002"/>
      <c r="O844" s="936"/>
      <c r="P844" s="936"/>
      <c r="Q844" s="936"/>
    </row>
    <row r="845" spans="1:17" s="937" customFormat="1" x14ac:dyDescent="0.2">
      <c r="A845" s="1011"/>
      <c r="B845" s="997"/>
      <c r="C845" s="998"/>
      <c r="D845" s="998"/>
      <c r="E845" s="999"/>
      <c r="F845" s="999"/>
      <c r="G845" s="997"/>
      <c r="H845" s="1000"/>
      <c r="I845" s="1001"/>
      <c r="J845" s="1002"/>
      <c r="K845" s="1001"/>
      <c r="L845" s="997"/>
      <c r="M845" s="1858"/>
      <c r="N845" s="1002"/>
      <c r="O845" s="936"/>
      <c r="P845" s="936"/>
      <c r="Q845" s="936"/>
    </row>
    <row r="846" spans="1:17" s="937" customFormat="1" x14ac:dyDescent="0.2">
      <c r="A846" s="1011"/>
      <c r="B846" s="997"/>
      <c r="C846" s="998"/>
      <c r="D846" s="998"/>
      <c r="E846" s="999"/>
      <c r="F846" s="999"/>
      <c r="G846" s="997"/>
      <c r="H846" s="1000"/>
      <c r="I846" s="1001"/>
      <c r="J846" s="1002"/>
      <c r="K846" s="1001"/>
      <c r="L846" s="997"/>
      <c r="M846" s="1858"/>
      <c r="N846" s="1002"/>
      <c r="O846" s="936"/>
      <c r="P846" s="936"/>
      <c r="Q846" s="936"/>
    </row>
    <row r="847" spans="1:17" s="937" customFormat="1" x14ac:dyDescent="0.2">
      <c r="A847" s="1011"/>
      <c r="B847" s="997"/>
      <c r="C847" s="998"/>
      <c r="D847" s="998"/>
      <c r="E847" s="999"/>
      <c r="F847" s="999"/>
      <c r="G847" s="997"/>
      <c r="H847" s="1000"/>
      <c r="I847" s="1001"/>
      <c r="J847" s="1002"/>
      <c r="K847" s="1001"/>
      <c r="L847" s="997"/>
      <c r="M847" s="1858"/>
      <c r="N847" s="1002"/>
      <c r="O847" s="936"/>
      <c r="P847" s="936"/>
      <c r="Q847" s="936"/>
    </row>
    <row r="848" spans="1:17" s="937" customFormat="1" x14ac:dyDescent="0.2">
      <c r="A848" s="1011"/>
      <c r="B848" s="997"/>
      <c r="C848" s="998"/>
      <c r="D848" s="998"/>
      <c r="E848" s="999"/>
      <c r="F848" s="999"/>
      <c r="G848" s="997"/>
      <c r="H848" s="1000"/>
      <c r="I848" s="1001"/>
      <c r="J848" s="1002"/>
      <c r="K848" s="1001"/>
      <c r="L848" s="997"/>
      <c r="M848" s="1858"/>
      <c r="N848" s="1002"/>
      <c r="O848" s="936"/>
      <c r="P848" s="936"/>
      <c r="Q848" s="936"/>
    </row>
    <row r="849" spans="1:17" s="937" customFormat="1" x14ac:dyDescent="0.2">
      <c r="A849" s="1011"/>
      <c r="B849" s="997"/>
      <c r="C849" s="998"/>
      <c r="D849" s="998"/>
      <c r="E849" s="999"/>
      <c r="F849" s="999"/>
      <c r="G849" s="997"/>
      <c r="H849" s="1000"/>
      <c r="I849" s="1001"/>
      <c r="J849" s="1002"/>
      <c r="K849" s="1001"/>
      <c r="L849" s="997"/>
      <c r="M849" s="1858"/>
      <c r="N849" s="1002"/>
      <c r="O849" s="936"/>
      <c r="P849" s="936"/>
      <c r="Q849" s="936"/>
    </row>
    <row r="850" spans="1:17" s="937" customFormat="1" x14ac:dyDescent="0.2">
      <c r="A850" s="1011"/>
      <c r="B850" s="997"/>
      <c r="C850" s="998"/>
      <c r="D850" s="998"/>
      <c r="E850" s="999"/>
      <c r="F850" s="999"/>
      <c r="G850" s="997"/>
      <c r="H850" s="1000"/>
      <c r="I850" s="1001"/>
      <c r="J850" s="1002"/>
      <c r="K850" s="1001"/>
      <c r="L850" s="997"/>
      <c r="M850" s="1858"/>
      <c r="N850" s="1002"/>
      <c r="O850" s="936"/>
      <c r="P850" s="936"/>
      <c r="Q850" s="936"/>
    </row>
    <row r="851" spans="1:17" s="937" customFormat="1" x14ac:dyDescent="0.2">
      <c r="A851" s="1011"/>
      <c r="B851" s="997"/>
      <c r="C851" s="998"/>
      <c r="D851" s="998"/>
      <c r="E851" s="999"/>
      <c r="F851" s="999"/>
      <c r="G851" s="997"/>
      <c r="H851" s="1000"/>
      <c r="I851" s="1001"/>
      <c r="J851" s="1002"/>
      <c r="K851" s="1001"/>
      <c r="L851" s="997"/>
      <c r="M851" s="1858"/>
      <c r="N851" s="1002"/>
      <c r="O851" s="936"/>
      <c r="P851" s="936"/>
      <c r="Q851" s="936"/>
    </row>
    <row r="852" spans="1:17" s="937" customFormat="1" x14ac:dyDescent="0.2">
      <c r="A852" s="1011"/>
      <c r="B852" s="997"/>
      <c r="C852" s="998"/>
      <c r="D852" s="998"/>
      <c r="E852" s="999"/>
      <c r="F852" s="999"/>
      <c r="G852" s="997"/>
      <c r="H852" s="1000"/>
      <c r="I852" s="1001"/>
      <c r="J852" s="1002"/>
      <c r="K852" s="1001"/>
      <c r="L852" s="997"/>
      <c r="M852" s="1858"/>
      <c r="N852" s="1002"/>
      <c r="O852" s="936"/>
      <c r="P852" s="936"/>
      <c r="Q852" s="936"/>
    </row>
    <row r="853" spans="1:17" s="937" customFormat="1" x14ac:dyDescent="0.2">
      <c r="A853" s="1011"/>
      <c r="B853" s="997"/>
      <c r="C853" s="998"/>
      <c r="D853" s="998"/>
      <c r="E853" s="999"/>
      <c r="F853" s="999"/>
      <c r="G853" s="997"/>
      <c r="H853" s="1000"/>
      <c r="I853" s="1001"/>
      <c r="J853" s="1002"/>
      <c r="K853" s="1001"/>
      <c r="L853" s="997"/>
      <c r="M853" s="1858"/>
      <c r="N853" s="1002"/>
      <c r="O853" s="936"/>
      <c r="P853" s="936"/>
      <c r="Q853" s="936"/>
    </row>
    <row r="854" spans="1:17" s="937" customFormat="1" x14ac:dyDescent="0.2">
      <c r="A854" s="1011"/>
      <c r="B854" s="997"/>
      <c r="C854" s="998"/>
      <c r="D854" s="998"/>
      <c r="E854" s="999"/>
      <c r="F854" s="999"/>
      <c r="G854" s="997"/>
      <c r="H854" s="1000"/>
      <c r="I854" s="1001"/>
      <c r="J854" s="1002"/>
      <c r="K854" s="1001"/>
      <c r="L854" s="997"/>
      <c r="M854" s="1858"/>
      <c r="N854" s="1002"/>
      <c r="O854" s="936"/>
      <c r="P854" s="936"/>
      <c r="Q854" s="936"/>
    </row>
    <row r="855" spans="1:17" s="937" customFormat="1" x14ac:dyDescent="0.2">
      <c r="A855" s="1011"/>
      <c r="B855" s="997"/>
      <c r="C855" s="998"/>
      <c r="D855" s="998"/>
      <c r="E855" s="999"/>
      <c r="F855" s="999"/>
      <c r="G855" s="997"/>
      <c r="H855" s="1000"/>
      <c r="I855" s="1001"/>
      <c r="J855" s="1002"/>
      <c r="K855" s="1001"/>
      <c r="L855" s="997"/>
      <c r="M855" s="1858"/>
      <c r="N855" s="1002"/>
      <c r="O855" s="936"/>
      <c r="P855" s="936"/>
      <c r="Q855" s="936"/>
    </row>
    <row r="856" spans="1:17" s="937" customFormat="1" x14ac:dyDescent="0.2">
      <c r="A856" s="1011"/>
      <c r="B856" s="997"/>
      <c r="C856" s="998"/>
      <c r="D856" s="998"/>
      <c r="E856" s="999"/>
      <c r="F856" s="999"/>
      <c r="G856" s="997"/>
      <c r="H856" s="1000"/>
      <c r="I856" s="1001"/>
      <c r="J856" s="1002"/>
      <c r="K856" s="1001"/>
      <c r="L856" s="997"/>
      <c r="M856" s="1858"/>
      <c r="N856" s="1002"/>
      <c r="O856" s="936"/>
      <c r="P856" s="936"/>
      <c r="Q856" s="936"/>
    </row>
    <row r="857" spans="1:17" s="937" customFormat="1" x14ac:dyDescent="0.2">
      <c r="A857" s="1011"/>
      <c r="B857" s="997"/>
      <c r="C857" s="998"/>
      <c r="D857" s="998"/>
      <c r="E857" s="999"/>
      <c r="F857" s="999"/>
      <c r="G857" s="997"/>
      <c r="H857" s="1000"/>
      <c r="I857" s="1001"/>
      <c r="J857" s="1002"/>
      <c r="K857" s="1001"/>
      <c r="L857" s="997"/>
      <c r="M857" s="1858"/>
      <c r="N857" s="1002"/>
      <c r="O857" s="936"/>
      <c r="P857" s="936"/>
      <c r="Q857" s="936"/>
    </row>
    <row r="858" spans="1:17" s="937" customFormat="1" x14ac:dyDescent="0.2">
      <c r="A858" s="1011"/>
      <c r="B858" s="997"/>
      <c r="C858" s="998"/>
      <c r="D858" s="998"/>
      <c r="E858" s="999"/>
      <c r="F858" s="999"/>
      <c r="G858" s="997"/>
      <c r="H858" s="1000"/>
      <c r="I858" s="1001"/>
      <c r="J858" s="1002"/>
      <c r="K858" s="1001"/>
      <c r="L858" s="997"/>
      <c r="M858" s="1858"/>
      <c r="N858" s="1002"/>
      <c r="O858" s="936"/>
      <c r="P858" s="936"/>
      <c r="Q858" s="936"/>
    </row>
    <row r="859" spans="1:17" s="937" customFormat="1" x14ac:dyDescent="0.2">
      <c r="A859" s="1011"/>
      <c r="B859" s="997"/>
      <c r="C859" s="998"/>
      <c r="D859" s="998"/>
      <c r="E859" s="999"/>
      <c r="F859" s="999"/>
      <c r="G859" s="997"/>
      <c r="H859" s="1000"/>
      <c r="I859" s="1001"/>
      <c r="J859" s="1002"/>
      <c r="K859" s="1001"/>
      <c r="L859" s="997"/>
      <c r="M859" s="1858"/>
      <c r="N859" s="1002"/>
      <c r="O859" s="936"/>
      <c r="P859" s="936"/>
      <c r="Q859" s="936"/>
    </row>
    <row r="860" spans="1:17" s="937" customFormat="1" x14ac:dyDescent="0.2">
      <c r="A860" s="1011"/>
      <c r="B860" s="997"/>
      <c r="C860" s="998"/>
      <c r="D860" s="998"/>
      <c r="E860" s="999"/>
      <c r="F860" s="999"/>
      <c r="G860" s="997"/>
      <c r="H860" s="1000"/>
      <c r="I860" s="1001"/>
      <c r="J860" s="1002"/>
      <c r="K860" s="1001"/>
      <c r="L860" s="997"/>
      <c r="M860" s="1858"/>
      <c r="N860" s="1002"/>
      <c r="O860" s="936"/>
      <c r="P860" s="936"/>
      <c r="Q860" s="936"/>
    </row>
    <row r="861" spans="1:17" s="937" customFormat="1" x14ac:dyDescent="0.2">
      <c r="A861" s="1011"/>
      <c r="B861" s="997"/>
      <c r="C861" s="998"/>
      <c r="D861" s="998"/>
      <c r="E861" s="999"/>
      <c r="F861" s="999"/>
      <c r="G861" s="997"/>
      <c r="H861" s="1000"/>
      <c r="I861" s="1001"/>
      <c r="J861" s="1002"/>
      <c r="K861" s="1001"/>
      <c r="L861" s="997"/>
      <c r="M861" s="1858"/>
      <c r="N861" s="1002"/>
      <c r="O861" s="936"/>
      <c r="P861" s="936"/>
      <c r="Q861" s="936"/>
    </row>
    <row r="862" spans="1:17" s="937" customFormat="1" x14ac:dyDescent="0.2">
      <c r="A862" s="1011"/>
      <c r="B862" s="997"/>
      <c r="C862" s="998"/>
      <c r="D862" s="998"/>
      <c r="E862" s="999"/>
      <c r="F862" s="999"/>
      <c r="G862" s="997"/>
      <c r="H862" s="1000"/>
      <c r="I862" s="1001"/>
      <c r="J862" s="1002"/>
      <c r="K862" s="1001"/>
      <c r="L862" s="997"/>
      <c r="M862" s="1858"/>
      <c r="N862" s="1002"/>
      <c r="O862" s="936"/>
      <c r="P862" s="936"/>
      <c r="Q862" s="936"/>
    </row>
    <row r="863" spans="1:17" s="937" customFormat="1" x14ac:dyDescent="0.2">
      <c r="A863" s="1011"/>
      <c r="B863" s="997"/>
      <c r="C863" s="998"/>
      <c r="D863" s="998"/>
      <c r="E863" s="999"/>
      <c r="F863" s="999"/>
      <c r="G863" s="997"/>
      <c r="H863" s="1000"/>
      <c r="I863" s="1001"/>
      <c r="J863" s="1002"/>
      <c r="K863" s="1001"/>
      <c r="L863" s="997"/>
      <c r="M863" s="1858"/>
      <c r="N863" s="1002"/>
      <c r="O863" s="936"/>
      <c r="P863" s="936"/>
      <c r="Q863" s="936"/>
    </row>
    <row r="864" spans="1:17" s="937" customFormat="1" x14ac:dyDescent="0.2">
      <c r="A864" s="1011"/>
      <c r="B864" s="997"/>
      <c r="C864" s="998"/>
      <c r="D864" s="998"/>
      <c r="E864" s="999"/>
      <c r="F864" s="999"/>
      <c r="G864" s="997"/>
      <c r="H864" s="1000"/>
      <c r="I864" s="1001"/>
      <c r="J864" s="1002"/>
      <c r="K864" s="1001"/>
      <c r="L864" s="997"/>
      <c r="M864" s="1858"/>
      <c r="N864" s="1002"/>
      <c r="O864" s="936"/>
      <c r="P864" s="936"/>
      <c r="Q864" s="936"/>
    </row>
    <row r="865" spans="1:17" s="937" customFormat="1" x14ac:dyDescent="0.2">
      <c r="A865" s="1011"/>
      <c r="B865" s="997"/>
      <c r="C865" s="998"/>
      <c r="D865" s="998"/>
      <c r="E865" s="999"/>
      <c r="F865" s="999"/>
      <c r="G865" s="997"/>
      <c r="H865" s="1000"/>
      <c r="I865" s="1001"/>
      <c r="J865" s="1002"/>
      <c r="K865" s="1001"/>
      <c r="L865" s="997"/>
      <c r="M865" s="1858"/>
      <c r="N865" s="1002"/>
      <c r="O865" s="936"/>
      <c r="P865" s="936"/>
      <c r="Q865" s="936"/>
    </row>
    <row r="866" spans="1:17" s="937" customFormat="1" x14ac:dyDescent="0.2">
      <c r="A866" s="1011"/>
      <c r="B866" s="997"/>
      <c r="C866" s="998"/>
      <c r="D866" s="998"/>
      <c r="E866" s="999"/>
      <c r="F866" s="999"/>
      <c r="G866" s="997"/>
      <c r="H866" s="1000"/>
      <c r="I866" s="1001"/>
      <c r="J866" s="1002"/>
      <c r="K866" s="1001"/>
      <c r="L866" s="997"/>
      <c r="M866" s="1858"/>
      <c r="N866" s="1002"/>
      <c r="O866" s="936"/>
      <c r="P866" s="936"/>
      <c r="Q866" s="936"/>
    </row>
    <row r="867" spans="1:17" s="937" customFormat="1" x14ac:dyDescent="0.2">
      <c r="A867" s="1011"/>
      <c r="B867" s="997"/>
      <c r="C867" s="998"/>
      <c r="D867" s="998"/>
      <c r="E867" s="999"/>
      <c r="F867" s="999"/>
      <c r="G867" s="997"/>
      <c r="H867" s="1000"/>
      <c r="I867" s="1001"/>
      <c r="J867" s="1002"/>
      <c r="K867" s="1001"/>
      <c r="L867" s="997"/>
      <c r="M867" s="1858"/>
      <c r="N867" s="1002"/>
      <c r="O867" s="936"/>
      <c r="P867" s="936"/>
      <c r="Q867" s="936"/>
    </row>
    <row r="868" spans="1:17" s="937" customFormat="1" x14ac:dyDescent="0.2">
      <c r="A868" s="1011"/>
      <c r="B868" s="997"/>
      <c r="C868" s="998"/>
      <c r="D868" s="998"/>
      <c r="E868" s="999"/>
      <c r="F868" s="999"/>
      <c r="G868" s="997"/>
      <c r="H868" s="1000"/>
      <c r="I868" s="1001"/>
      <c r="J868" s="1002"/>
      <c r="K868" s="1001"/>
      <c r="L868" s="997"/>
      <c r="M868" s="1858"/>
      <c r="N868" s="1002"/>
      <c r="O868" s="936"/>
      <c r="P868" s="936"/>
      <c r="Q868" s="936"/>
    </row>
    <row r="869" spans="1:17" s="937" customFormat="1" x14ac:dyDescent="0.2">
      <c r="A869" s="1011"/>
      <c r="B869" s="997"/>
      <c r="C869" s="998"/>
      <c r="D869" s="998"/>
      <c r="E869" s="999"/>
      <c r="F869" s="999"/>
      <c r="G869" s="997"/>
      <c r="H869" s="1000"/>
      <c r="I869" s="1001"/>
      <c r="J869" s="1002"/>
      <c r="K869" s="1001"/>
      <c r="L869" s="997"/>
      <c r="M869" s="1858"/>
      <c r="N869" s="1002"/>
      <c r="O869" s="936"/>
      <c r="P869" s="936"/>
      <c r="Q869" s="936"/>
    </row>
    <row r="870" spans="1:17" s="937" customFormat="1" x14ac:dyDescent="0.2">
      <c r="A870" s="1011"/>
      <c r="B870" s="997"/>
      <c r="C870" s="998"/>
      <c r="D870" s="998"/>
      <c r="E870" s="999"/>
      <c r="F870" s="999"/>
      <c r="G870" s="997"/>
      <c r="H870" s="1000"/>
      <c r="I870" s="1001"/>
      <c r="J870" s="1002"/>
      <c r="K870" s="1001"/>
      <c r="L870" s="997"/>
      <c r="M870" s="1858"/>
      <c r="N870" s="1002"/>
      <c r="O870" s="936"/>
      <c r="P870" s="936"/>
      <c r="Q870" s="936"/>
    </row>
    <row r="871" spans="1:17" s="937" customFormat="1" x14ac:dyDescent="0.2">
      <c r="A871" s="1011"/>
      <c r="B871" s="997"/>
      <c r="C871" s="998"/>
      <c r="D871" s="998"/>
      <c r="E871" s="999"/>
      <c r="F871" s="999"/>
      <c r="G871" s="997"/>
      <c r="H871" s="1000"/>
      <c r="I871" s="1001"/>
      <c r="J871" s="1002"/>
      <c r="K871" s="1001"/>
      <c r="L871" s="997"/>
      <c r="M871" s="1858"/>
      <c r="N871" s="1002"/>
      <c r="O871" s="936"/>
      <c r="P871" s="936"/>
      <c r="Q871" s="936"/>
    </row>
    <row r="872" spans="1:17" s="937" customFormat="1" x14ac:dyDescent="0.2">
      <c r="A872" s="1011"/>
      <c r="B872" s="997"/>
      <c r="C872" s="998"/>
      <c r="D872" s="998"/>
      <c r="E872" s="999"/>
      <c r="F872" s="999"/>
      <c r="G872" s="997"/>
      <c r="H872" s="1000"/>
      <c r="I872" s="1001"/>
      <c r="J872" s="1002"/>
      <c r="K872" s="1001"/>
      <c r="L872" s="997"/>
      <c r="M872" s="1858"/>
      <c r="N872" s="1002"/>
      <c r="O872" s="936"/>
      <c r="P872" s="936"/>
      <c r="Q872" s="936"/>
    </row>
    <row r="873" spans="1:17" s="937" customFormat="1" x14ac:dyDescent="0.2">
      <c r="A873" s="1011"/>
      <c r="B873" s="997"/>
      <c r="C873" s="998"/>
      <c r="D873" s="998"/>
      <c r="E873" s="999"/>
      <c r="F873" s="999"/>
      <c r="G873" s="997"/>
      <c r="H873" s="1000"/>
      <c r="I873" s="1001"/>
      <c r="J873" s="1002"/>
      <c r="K873" s="1001"/>
      <c r="L873" s="997"/>
      <c r="M873" s="1858"/>
      <c r="N873" s="1002"/>
      <c r="O873" s="936"/>
      <c r="P873" s="936"/>
      <c r="Q873" s="936"/>
    </row>
    <row r="874" spans="1:17" s="937" customFormat="1" x14ac:dyDescent="0.2">
      <c r="A874" s="1011"/>
      <c r="B874" s="997"/>
      <c r="C874" s="998"/>
      <c r="D874" s="998"/>
      <c r="E874" s="999"/>
      <c r="F874" s="999"/>
      <c r="G874" s="997"/>
      <c r="H874" s="1000"/>
      <c r="I874" s="1001"/>
      <c r="J874" s="1002"/>
      <c r="K874" s="1001"/>
      <c r="L874" s="997"/>
      <c r="M874" s="1858"/>
      <c r="N874" s="1002"/>
      <c r="O874" s="936"/>
      <c r="P874" s="936"/>
      <c r="Q874" s="936"/>
    </row>
    <row r="875" spans="1:17" s="937" customFormat="1" x14ac:dyDescent="0.2">
      <c r="A875" s="1011"/>
      <c r="B875" s="997"/>
      <c r="C875" s="998"/>
      <c r="D875" s="998"/>
      <c r="E875" s="999"/>
      <c r="F875" s="999"/>
      <c r="G875" s="997"/>
      <c r="H875" s="1000"/>
      <c r="I875" s="1001"/>
      <c r="J875" s="1002"/>
      <c r="K875" s="1001"/>
      <c r="L875" s="997"/>
      <c r="M875" s="1858"/>
      <c r="N875" s="1002"/>
      <c r="O875" s="936"/>
      <c r="P875" s="936"/>
      <c r="Q875" s="936"/>
    </row>
    <row r="876" spans="1:17" s="937" customFormat="1" x14ac:dyDescent="0.2">
      <c r="A876" s="1011"/>
      <c r="B876" s="997"/>
      <c r="C876" s="998"/>
      <c r="D876" s="998"/>
      <c r="E876" s="999"/>
      <c r="F876" s="999"/>
      <c r="G876" s="997"/>
      <c r="H876" s="1000"/>
      <c r="I876" s="1001"/>
      <c r="J876" s="1002"/>
      <c r="K876" s="1001"/>
      <c r="L876" s="997"/>
      <c r="M876" s="1858"/>
      <c r="N876" s="1002"/>
      <c r="O876" s="936"/>
      <c r="P876" s="936"/>
      <c r="Q876" s="936"/>
    </row>
    <row r="877" spans="1:17" s="937" customFormat="1" x14ac:dyDescent="0.2">
      <c r="A877" s="1011"/>
      <c r="B877" s="997"/>
      <c r="C877" s="998"/>
      <c r="D877" s="998"/>
      <c r="E877" s="999"/>
      <c r="F877" s="999"/>
      <c r="G877" s="997"/>
      <c r="H877" s="1000"/>
      <c r="I877" s="1001"/>
      <c r="J877" s="1002"/>
      <c r="K877" s="1001"/>
      <c r="L877" s="997"/>
      <c r="M877" s="1858"/>
      <c r="N877" s="1002"/>
      <c r="O877" s="936"/>
      <c r="P877" s="936"/>
      <c r="Q877" s="936"/>
    </row>
    <row r="878" spans="1:17" s="937" customFormat="1" x14ac:dyDescent="0.2">
      <c r="A878" s="1011"/>
      <c r="B878" s="997"/>
      <c r="C878" s="998"/>
      <c r="D878" s="998"/>
      <c r="E878" s="999"/>
      <c r="F878" s="999"/>
      <c r="G878" s="997"/>
      <c r="H878" s="1000"/>
      <c r="I878" s="1001"/>
      <c r="J878" s="1002"/>
      <c r="K878" s="1001"/>
      <c r="L878" s="997"/>
      <c r="M878" s="1858"/>
      <c r="N878" s="1002"/>
      <c r="O878" s="936"/>
      <c r="P878" s="936"/>
      <c r="Q878" s="936"/>
    </row>
    <row r="879" spans="1:17" s="937" customFormat="1" x14ac:dyDescent="0.2">
      <c r="A879" s="1011"/>
      <c r="B879" s="997"/>
      <c r="C879" s="998"/>
      <c r="D879" s="998"/>
      <c r="E879" s="999"/>
      <c r="F879" s="999"/>
      <c r="G879" s="997"/>
      <c r="H879" s="1000"/>
      <c r="I879" s="1001"/>
      <c r="J879" s="1002"/>
      <c r="K879" s="1001"/>
      <c r="L879" s="997"/>
      <c r="M879" s="1858"/>
      <c r="N879" s="1002"/>
      <c r="O879" s="936"/>
      <c r="P879" s="936"/>
      <c r="Q879" s="936"/>
    </row>
    <row r="880" spans="1:17" s="937" customFormat="1" x14ac:dyDescent="0.2">
      <c r="A880" s="1011"/>
      <c r="B880" s="997"/>
      <c r="C880" s="998"/>
      <c r="D880" s="998"/>
      <c r="E880" s="999"/>
      <c r="F880" s="999"/>
      <c r="G880" s="997"/>
      <c r="H880" s="1000"/>
      <c r="I880" s="1001"/>
      <c r="J880" s="1002"/>
      <c r="K880" s="1001"/>
      <c r="L880" s="997"/>
      <c r="M880" s="1858"/>
      <c r="N880" s="1002"/>
      <c r="O880" s="936"/>
      <c r="P880" s="936"/>
      <c r="Q880" s="936"/>
    </row>
    <row r="881" spans="1:17" s="937" customFormat="1" x14ac:dyDescent="0.2">
      <c r="A881" s="1011"/>
      <c r="B881" s="997"/>
      <c r="C881" s="998"/>
      <c r="D881" s="998"/>
      <c r="E881" s="999"/>
      <c r="F881" s="999"/>
      <c r="G881" s="997"/>
      <c r="H881" s="1000"/>
      <c r="I881" s="1001"/>
      <c r="J881" s="1002"/>
      <c r="K881" s="1001"/>
      <c r="L881" s="997"/>
      <c r="M881" s="1858"/>
      <c r="N881" s="1002"/>
      <c r="O881" s="936"/>
      <c r="P881" s="936"/>
      <c r="Q881" s="936"/>
    </row>
    <row r="882" spans="1:17" s="937" customFormat="1" x14ac:dyDescent="0.2">
      <c r="A882" s="1011"/>
      <c r="B882" s="997"/>
      <c r="C882" s="998"/>
      <c r="D882" s="998"/>
      <c r="E882" s="999"/>
      <c r="F882" s="999"/>
      <c r="G882" s="997"/>
      <c r="H882" s="1000"/>
      <c r="I882" s="1001"/>
      <c r="J882" s="1002"/>
      <c r="K882" s="1001"/>
      <c r="L882" s="997"/>
      <c r="M882" s="1858"/>
      <c r="N882" s="1002"/>
      <c r="O882" s="936"/>
      <c r="P882" s="936"/>
      <c r="Q882" s="936"/>
    </row>
    <row r="883" spans="1:17" s="937" customFormat="1" x14ac:dyDescent="0.2">
      <c r="A883" s="1011"/>
      <c r="B883" s="997"/>
      <c r="C883" s="998"/>
      <c r="D883" s="998"/>
      <c r="E883" s="999"/>
      <c r="F883" s="999"/>
      <c r="G883" s="997"/>
      <c r="H883" s="1000"/>
      <c r="I883" s="1001"/>
      <c r="J883" s="1002"/>
      <c r="K883" s="1001"/>
      <c r="L883" s="997"/>
      <c r="M883" s="1858"/>
      <c r="N883" s="1002"/>
      <c r="O883" s="936"/>
      <c r="P883" s="936"/>
      <c r="Q883" s="936"/>
    </row>
    <row r="884" spans="1:17" s="937" customFormat="1" x14ac:dyDescent="0.2">
      <c r="A884" s="1011"/>
      <c r="B884" s="997"/>
      <c r="C884" s="998"/>
      <c r="D884" s="998"/>
      <c r="E884" s="999"/>
      <c r="F884" s="999"/>
      <c r="G884" s="997"/>
      <c r="H884" s="1000"/>
      <c r="I884" s="1001"/>
      <c r="J884" s="1002"/>
      <c r="K884" s="1001"/>
      <c r="L884" s="997"/>
      <c r="M884" s="1858"/>
      <c r="N884" s="1002"/>
      <c r="O884" s="936"/>
      <c r="P884" s="936"/>
      <c r="Q884" s="936"/>
    </row>
    <row r="885" spans="1:17" s="937" customFormat="1" x14ac:dyDescent="0.2">
      <c r="A885" s="1011"/>
      <c r="B885" s="997"/>
      <c r="C885" s="998"/>
      <c r="D885" s="998"/>
      <c r="E885" s="999"/>
      <c r="F885" s="999"/>
      <c r="G885" s="997"/>
      <c r="H885" s="1000"/>
      <c r="I885" s="1001"/>
      <c r="J885" s="1002"/>
      <c r="K885" s="1001"/>
      <c r="L885" s="997"/>
      <c r="M885" s="1858"/>
      <c r="N885" s="1002"/>
      <c r="O885" s="936"/>
      <c r="P885" s="936"/>
      <c r="Q885" s="936"/>
    </row>
    <row r="886" spans="1:17" s="937" customFormat="1" x14ac:dyDescent="0.2">
      <c r="A886" s="1011"/>
      <c r="B886" s="997"/>
      <c r="C886" s="998"/>
      <c r="D886" s="998"/>
      <c r="E886" s="999"/>
      <c r="F886" s="999"/>
      <c r="G886" s="997"/>
      <c r="H886" s="1000"/>
      <c r="I886" s="1001"/>
      <c r="J886" s="1002"/>
      <c r="K886" s="1001"/>
      <c r="L886" s="997"/>
      <c r="M886" s="1858"/>
      <c r="N886" s="1002"/>
      <c r="O886" s="936"/>
      <c r="P886" s="936"/>
      <c r="Q886" s="936"/>
    </row>
    <row r="887" spans="1:17" s="937" customFormat="1" x14ac:dyDescent="0.2">
      <c r="A887" s="1011"/>
      <c r="B887" s="997"/>
      <c r="C887" s="998"/>
      <c r="D887" s="998"/>
      <c r="E887" s="999"/>
      <c r="F887" s="999"/>
      <c r="G887" s="997"/>
      <c r="H887" s="1000"/>
      <c r="I887" s="1001"/>
      <c r="J887" s="1002"/>
      <c r="K887" s="1001"/>
      <c r="L887" s="997"/>
      <c r="M887" s="1858"/>
      <c r="N887" s="1002"/>
      <c r="O887" s="936"/>
      <c r="P887" s="936"/>
      <c r="Q887" s="936"/>
    </row>
    <row r="888" spans="1:17" s="937" customFormat="1" x14ac:dyDescent="0.2">
      <c r="A888" s="1011"/>
      <c r="B888" s="997"/>
      <c r="C888" s="998"/>
      <c r="D888" s="998"/>
      <c r="E888" s="999"/>
      <c r="F888" s="999"/>
      <c r="G888" s="997"/>
      <c r="H888" s="1000"/>
      <c r="I888" s="1001"/>
      <c r="J888" s="1002"/>
      <c r="K888" s="1001"/>
      <c r="L888" s="997"/>
      <c r="M888" s="1858"/>
      <c r="N888" s="1002"/>
      <c r="O888" s="936"/>
      <c r="P888" s="936"/>
      <c r="Q888" s="936"/>
    </row>
    <row r="889" spans="1:17" s="937" customFormat="1" x14ac:dyDescent="0.2">
      <c r="A889" s="1011"/>
      <c r="B889" s="997"/>
      <c r="C889" s="998"/>
      <c r="D889" s="998"/>
      <c r="E889" s="999"/>
      <c r="F889" s="999"/>
      <c r="G889" s="997"/>
      <c r="H889" s="1000"/>
      <c r="I889" s="1001"/>
      <c r="J889" s="1002"/>
      <c r="K889" s="1001"/>
      <c r="L889" s="997"/>
      <c r="M889" s="1858"/>
      <c r="N889" s="1002"/>
      <c r="O889" s="936"/>
      <c r="P889" s="936"/>
      <c r="Q889" s="936"/>
    </row>
    <row r="890" spans="1:17" s="937" customFormat="1" x14ac:dyDescent="0.2">
      <c r="A890" s="1011"/>
      <c r="B890" s="997"/>
      <c r="C890" s="998"/>
      <c r="D890" s="998"/>
      <c r="E890" s="999"/>
      <c r="F890" s="999"/>
      <c r="G890" s="997"/>
      <c r="H890" s="1000"/>
      <c r="I890" s="1001"/>
      <c r="J890" s="1002"/>
      <c r="K890" s="1001"/>
      <c r="L890" s="997"/>
      <c r="M890" s="1858"/>
      <c r="N890" s="1002"/>
      <c r="O890" s="936"/>
      <c r="P890" s="936"/>
      <c r="Q890" s="936"/>
    </row>
    <row r="891" spans="1:17" s="937" customFormat="1" x14ac:dyDescent="0.2">
      <c r="A891" s="1011"/>
      <c r="B891" s="997"/>
      <c r="C891" s="998"/>
      <c r="D891" s="998"/>
      <c r="E891" s="999"/>
      <c r="F891" s="999"/>
      <c r="G891" s="997"/>
      <c r="H891" s="1000"/>
      <c r="I891" s="1001"/>
      <c r="J891" s="1002"/>
      <c r="K891" s="1001"/>
      <c r="L891" s="997"/>
      <c r="M891" s="1858"/>
      <c r="N891" s="1002"/>
      <c r="O891" s="936"/>
      <c r="P891" s="936"/>
      <c r="Q891" s="936"/>
    </row>
    <row r="892" spans="1:17" s="937" customFormat="1" x14ac:dyDescent="0.2">
      <c r="A892" s="1011"/>
      <c r="B892" s="997"/>
      <c r="C892" s="998"/>
      <c r="D892" s="998"/>
      <c r="E892" s="999"/>
      <c r="F892" s="999"/>
      <c r="G892" s="997"/>
      <c r="H892" s="1000"/>
      <c r="I892" s="1001"/>
      <c r="J892" s="1002"/>
      <c r="K892" s="1001"/>
      <c r="L892" s="997"/>
      <c r="M892" s="1858"/>
      <c r="N892" s="1002"/>
      <c r="O892" s="936"/>
      <c r="P892" s="936"/>
      <c r="Q892" s="936"/>
    </row>
    <row r="893" spans="1:17" s="937" customFormat="1" x14ac:dyDescent="0.2">
      <c r="A893" s="1011"/>
      <c r="B893" s="997"/>
      <c r="C893" s="998"/>
      <c r="D893" s="998"/>
      <c r="E893" s="999"/>
      <c r="F893" s="999"/>
      <c r="G893" s="997"/>
      <c r="H893" s="1000"/>
      <c r="I893" s="1001"/>
      <c r="J893" s="1002"/>
      <c r="K893" s="1001"/>
      <c r="L893" s="997"/>
      <c r="M893" s="1858"/>
      <c r="N893" s="1002"/>
      <c r="O893" s="936"/>
      <c r="P893" s="936"/>
      <c r="Q893" s="936"/>
    </row>
    <row r="894" spans="1:17" s="937" customFormat="1" x14ac:dyDescent="0.2">
      <c r="A894" s="1011"/>
      <c r="B894" s="997"/>
      <c r="C894" s="998"/>
      <c r="D894" s="998"/>
      <c r="E894" s="999"/>
      <c r="F894" s="999"/>
      <c r="G894" s="997"/>
      <c r="H894" s="1000"/>
      <c r="I894" s="1001"/>
      <c r="J894" s="1002"/>
      <c r="K894" s="1001"/>
      <c r="L894" s="997"/>
      <c r="M894" s="1858"/>
      <c r="N894" s="1002"/>
      <c r="O894" s="936"/>
      <c r="P894" s="936"/>
      <c r="Q894" s="936"/>
    </row>
    <row r="895" spans="1:17" s="937" customFormat="1" x14ac:dyDescent="0.2">
      <c r="A895" s="1011"/>
      <c r="B895" s="997"/>
      <c r="C895" s="998"/>
      <c r="D895" s="998"/>
      <c r="E895" s="999"/>
      <c r="F895" s="999"/>
      <c r="G895" s="997"/>
      <c r="H895" s="1000"/>
      <c r="I895" s="1001"/>
      <c r="J895" s="1002"/>
      <c r="K895" s="1001"/>
      <c r="L895" s="997"/>
      <c r="M895" s="1858"/>
      <c r="N895" s="1002"/>
      <c r="O895" s="936"/>
      <c r="P895" s="936"/>
      <c r="Q895" s="936"/>
    </row>
    <row r="896" spans="1:17" s="937" customFormat="1" x14ac:dyDescent="0.2">
      <c r="A896" s="1011"/>
      <c r="B896" s="997"/>
      <c r="C896" s="998"/>
      <c r="D896" s="998"/>
      <c r="E896" s="999"/>
      <c r="F896" s="999"/>
      <c r="G896" s="997"/>
      <c r="H896" s="1000"/>
      <c r="I896" s="1001"/>
      <c r="J896" s="1002"/>
      <c r="K896" s="1001"/>
      <c r="L896" s="997"/>
      <c r="M896" s="1858"/>
      <c r="N896" s="1002"/>
      <c r="O896" s="936"/>
      <c r="P896" s="936"/>
      <c r="Q896" s="936"/>
    </row>
    <row r="897" spans="1:17" s="937" customFormat="1" x14ac:dyDescent="0.2">
      <c r="A897" s="1011"/>
      <c r="B897" s="997"/>
      <c r="C897" s="998"/>
      <c r="D897" s="998"/>
      <c r="E897" s="999"/>
      <c r="F897" s="999"/>
      <c r="G897" s="997"/>
      <c r="H897" s="1000"/>
      <c r="I897" s="1001"/>
      <c r="J897" s="1002"/>
      <c r="K897" s="1001"/>
      <c r="L897" s="997"/>
      <c r="M897" s="1858"/>
      <c r="N897" s="1002"/>
      <c r="O897" s="936"/>
      <c r="P897" s="936"/>
      <c r="Q897" s="936"/>
    </row>
    <row r="898" spans="1:17" s="937" customFormat="1" x14ac:dyDescent="0.2">
      <c r="A898" s="1011"/>
      <c r="B898" s="997"/>
      <c r="C898" s="998"/>
      <c r="D898" s="998"/>
      <c r="E898" s="999"/>
      <c r="F898" s="999"/>
      <c r="G898" s="997"/>
      <c r="H898" s="1000"/>
      <c r="I898" s="1001"/>
      <c r="J898" s="1002"/>
      <c r="K898" s="1001"/>
      <c r="L898" s="997"/>
      <c r="M898" s="1858"/>
      <c r="N898" s="1002"/>
      <c r="O898" s="936"/>
      <c r="P898" s="936"/>
      <c r="Q898" s="936"/>
    </row>
    <row r="899" spans="1:17" s="937" customFormat="1" x14ac:dyDescent="0.2">
      <c r="A899" s="1011"/>
      <c r="B899" s="997"/>
      <c r="C899" s="998"/>
      <c r="D899" s="998"/>
      <c r="E899" s="999"/>
      <c r="F899" s="999"/>
      <c r="G899" s="997"/>
      <c r="H899" s="1000"/>
      <c r="I899" s="1001"/>
      <c r="J899" s="1002"/>
      <c r="K899" s="1001"/>
      <c r="L899" s="997"/>
      <c r="M899" s="1858"/>
      <c r="N899" s="1002"/>
      <c r="O899" s="936"/>
      <c r="P899" s="936"/>
      <c r="Q899" s="936"/>
    </row>
    <row r="900" spans="1:17" s="937" customFormat="1" x14ac:dyDescent="0.2">
      <c r="A900" s="1011"/>
      <c r="B900" s="997"/>
      <c r="C900" s="998"/>
      <c r="D900" s="998"/>
      <c r="E900" s="999"/>
      <c r="F900" s="999"/>
      <c r="G900" s="997"/>
      <c r="H900" s="1000"/>
      <c r="I900" s="1001"/>
      <c r="J900" s="1002"/>
      <c r="K900" s="1001"/>
      <c r="L900" s="997"/>
      <c r="M900" s="1858"/>
      <c r="N900" s="1002"/>
      <c r="O900" s="936"/>
      <c r="P900" s="936"/>
      <c r="Q900" s="936"/>
    </row>
    <row r="901" spans="1:17" s="937" customFormat="1" x14ac:dyDescent="0.2">
      <c r="A901" s="1011"/>
      <c r="B901" s="997"/>
      <c r="C901" s="998"/>
      <c r="D901" s="998"/>
      <c r="E901" s="999"/>
      <c r="F901" s="999"/>
      <c r="G901" s="997"/>
      <c r="H901" s="1000"/>
      <c r="I901" s="1001"/>
      <c r="J901" s="1002"/>
      <c r="K901" s="1001"/>
      <c r="L901" s="997"/>
      <c r="M901" s="1858"/>
      <c r="N901" s="1002"/>
      <c r="O901" s="936"/>
      <c r="P901" s="936"/>
      <c r="Q901" s="936"/>
    </row>
    <row r="902" spans="1:17" s="937" customFormat="1" x14ac:dyDescent="0.2">
      <c r="A902" s="1011"/>
      <c r="B902" s="997"/>
      <c r="C902" s="998"/>
      <c r="D902" s="998"/>
      <c r="E902" s="999"/>
      <c r="F902" s="999"/>
      <c r="G902" s="997"/>
      <c r="H902" s="1000"/>
      <c r="I902" s="1001"/>
      <c r="J902" s="1002"/>
      <c r="K902" s="1001"/>
      <c r="L902" s="997"/>
      <c r="M902" s="1858"/>
      <c r="N902" s="1002"/>
      <c r="O902" s="936"/>
      <c r="P902" s="936"/>
      <c r="Q902" s="936"/>
    </row>
    <row r="903" spans="1:17" s="937" customFormat="1" x14ac:dyDescent="0.2">
      <c r="A903" s="1011"/>
      <c r="B903" s="997"/>
      <c r="C903" s="998"/>
      <c r="D903" s="998"/>
      <c r="E903" s="999"/>
      <c r="F903" s="999"/>
      <c r="G903" s="997"/>
      <c r="H903" s="1000"/>
      <c r="I903" s="1001"/>
      <c r="J903" s="1002"/>
      <c r="K903" s="1001"/>
      <c r="L903" s="997"/>
      <c r="M903" s="1858"/>
      <c r="N903" s="1002"/>
      <c r="O903" s="936"/>
      <c r="P903" s="936"/>
      <c r="Q903" s="936"/>
    </row>
    <row r="904" spans="1:17" s="937" customFormat="1" x14ac:dyDescent="0.2">
      <c r="A904" s="1011"/>
      <c r="B904" s="997"/>
      <c r="C904" s="998"/>
      <c r="D904" s="998"/>
      <c r="E904" s="999"/>
      <c r="F904" s="999"/>
      <c r="G904" s="997"/>
      <c r="H904" s="1000"/>
      <c r="I904" s="1001"/>
      <c r="J904" s="1002"/>
      <c r="K904" s="1001"/>
      <c r="L904" s="997"/>
      <c r="M904" s="1858"/>
      <c r="N904" s="1002"/>
      <c r="O904" s="936"/>
      <c r="P904" s="936"/>
      <c r="Q904" s="936"/>
    </row>
    <row r="905" spans="1:17" s="937" customFormat="1" x14ac:dyDescent="0.2">
      <c r="A905" s="1011"/>
      <c r="B905" s="997"/>
      <c r="C905" s="998"/>
      <c r="D905" s="998"/>
      <c r="E905" s="999"/>
      <c r="F905" s="999"/>
      <c r="G905" s="997"/>
      <c r="H905" s="1000"/>
      <c r="I905" s="1001"/>
      <c r="J905" s="1002"/>
      <c r="K905" s="1001"/>
      <c r="L905" s="997"/>
      <c r="M905" s="1858"/>
      <c r="N905" s="1002"/>
      <c r="O905" s="936"/>
      <c r="P905" s="936"/>
      <c r="Q905" s="936"/>
    </row>
    <row r="906" spans="1:17" s="937" customFormat="1" x14ac:dyDescent="0.2">
      <c r="A906" s="1011"/>
      <c r="B906" s="997"/>
      <c r="C906" s="998"/>
      <c r="D906" s="998"/>
      <c r="E906" s="999"/>
      <c r="F906" s="999"/>
      <c r="G906" s="997"/>
      <c r="H906" s="1000"/>
      <c r="I906" s="1001"/>
      <c r="J906" s="1002"/>
      <c r="K906" s="1001"/>
      <c r="L906" s="997"/>
      <c r="M906" s="1858"/>
      <c r="N906" s="1002"/>
      <c r="O906" s="936"/>
      <c r="P906" s="936"/>
      <c r="Q906" s="936"/>
    </row>
    <row r="907" spans="1:17" s="937" customFormat="1" x14ac:dyDescent="0.2">
      <c r="A907" s="1011"/>
      <c r="B907" s="997"/>
      <c r="C907" s="998"/>
      <c r="D907" s="998"/>
      <c r="E907" s="999"/>
      <c r="F907" s="999"/>
      <c r="G907" s="997"/>
      <c r="H907" s="1000"/>
      <c r="I907" s="1001"/>
      <c r="J907" s="1002"/>
      <c r="K907" s="1001"/>
      <c r="L907" s="997"/>
      <c r="M907" s="1858"/>
      <c r="N907" s="1002"/>
      <c r="O907" s="936"/>
      <c r="P907" s="936"/>
      <c r="Q907" s="936"/>
    </row>
    <row r="908" spans="1:17" s="937" customFormat="1" x14ac:dyDescent="0.2">
      <c r="A908" s="1011"/>
      <c r="B908" s="997"/>
      <c r="C908" s="998"/>
      <c r="D908" s="998"/>
      <c r="E908" s="999"/>
      <c r="F908" s="999"/>
      <c r="G908" s="997"/>
      <c r="H908" s="1000"/>
      <c r="I908" s="1001"/>
      <c r="J908" s="1002"/>
      <c r="K908" s="1001"/>
      <c r="L908" s="997"/>
      <c r="M908" s="1858"/>
      <c r="N908" s="1002"/>
      <c r="O908" s="936"/>
      <c r="P908" s="936"/>
      <c r="Q908" s="936"/>
    </row>
    <row r="909" spans="1:17" s="937" customFormat="1" x14ac:dyDescent="0.2">
      <c r="A909" s="1011"/>
      <c r="B909" s="997"/>
      <c r="C909" s="998"/>
      <c r="D909" s="998"/>
      <c r="E909" s="999"/>
      <c r="F909" s="999"/>
      <c r="G909" s="997"/>
      <c r="H909" s="1000"/>
      <c r="I909" s="1001"/>
      <c r="J909" s="1002"/>
      <c r="K909" s="1001"/>
      <c r="L909" s="997"/>
      <c r="M909" s="1858"/>
      <c r="N909" s="1002"/>
      <c r="O909" s="936"/>
      <c r="P909" s="936"/>
      <c r="Q909" s="936"/>
    </row>
    <row r="910" spans="1:17" s="937" customFormat="1" x14ac:dyDescent="0.2">
      <c r="A910" s="1011"/>
      <c r="B910" s="997"/>
      <c r="C910" s="998"/>
      <c r="D910" s="998"/>
      <c r="E910" s="999"/>
      <c r="F910" s="999"/>
      <c r="G910" s="997"/>
      <c r="H910" s="1000"/>
      <c r="I910" s="1001"/>
      <c r="J910" s="1002"/>
      <c r="K910" s="1001"/>
      <c r="L910" s="997"/>
      <c r="M910" s="1858"/>
      <c r="N910" s="1002"/>
      <c r="O910" s="936"/>
      <c r="P910" s="936"/>
      <c r="Q910" s="936"/>
    </row>
    <row r="911" spans="1:17" s="937" customFormat="1" x14ac:dyDescent="0.2">
      <c r="A911" s="1011"/>
      <c r="B911" s="997"/>
      <c r="C911" s="998"/>
      <c r="D911" s="998"/>
      <c r="E911" s="999"/>
      <c r="F911" s="999"/>
      <c r="G911" s="997"/>
      <c r="H911" s="1000"/>
      <c r="I911" s="1001"/>
      <c r="J911" s="1002"/>
      <c r="K911" s="1001"/>
      <c r="L911" s="997"/>
      <c r="M911" s="1858"/>
      <c r="N911" s="1002"/>
      <c r="O911" s="936"/>
      <c r="P911" s="936"/>
      <c r="Q911" s="936"/>
    </row>
    <row r="912" spans="1:17" s="937" customFormat="1" x14ac:dyDescent="0.2">
      <c r="A912" s="1011"/>
      <c r="B912" s="997"/>
      <c r="C912" s="998"/>
      <c r="D912" s="998"/>
      <c r="E912" s="999"/>
      <c r="F912" s="999"/>
      <c r="G912" s="997"/>
      <c r="H912" s="1000"/>
      <c r="I912" s="1001"/>
      <c r="J912" s="1002"/>
      <c r="K912" s="1001"/>
      <c r="L912" s="997"/>
      <c r="M912" s="1858"/>
      <c r="N912" s="1002"/>
      <c r="O912" s="936"/>
      <c r="P912" s="936"/>
      <c r="Q912" s="936"/>
    </row>
    <row r="913" spans="1:17" s="937" customFormat="1" x14ac:dyDescent="0.2">
      <c r="A913" s="1011"/>
      <c r="B913" s="997"/>
      <c r="C913" s="998"/>
      <c r="D913" s="998"/>
      <c r="E913" s="999"/>
      <c r="F913" s="999"/>
      <c r="G913" s="997"/>
      <c r="H913" s="1000"/>
      <c r="I913" s="1001"/>
      <c r="J913" s="1002"/>
      <c r="K913" s="1001"/>
      <c r="L913" s="997"/>
      <c r="M913" s="1858"/>
      <c r="N913" s="1002"/>
      <c r="O913" s="936"/>
      <c r="P913" s="936"/>
      <c r="Q913" s="936"/>
    </row>
    <row r="914" spans="1:17" s="937" customFormat="1" x14ac:dyDescent="0.2">
      <c r="A914" s="1011"/>
      <c r="B914" s="997"/>
      <c r="C914" s="998"/>
      <c r="D914" s="998"/>
      <c r="E914" s="999"/>
      <c r="F914" s="999"/>
      <c r="G914" s="997"/>
      <c r="H914" s="1000"/>
      <c r="I914" s="1001"/>
      <c r="J914" s="1002"/>
      <c r="K914" s="1001"/>
      <c r="L914" s="997"/>
      <c r="M914" s="1858"/>
      <c r="N914" s="1002"/>
      <c r="O914" s="936"/>
      <c r="P914" s="936"/>
      <c r="Q914" s="936"/>
    </row>
    <row r="915" spans="1:17" s="937" customFormat="1" x14ac:dyDescent="0.2">
      <c r="A915" s="1011"/>
      <c r="B915" s="997"/>
      <c r="C915" s="998"/>
      <c r="D915" s="998"/>
      <c r="E915" s="999"/>
      <c r="F915" s="999"/>
      <c r="G915" s="997"/>
      <c r="H915" s="1000"/>
      <c r="I915" s="1001"/>
      <c r="J915" s="1002"/>
      <c r="K915" s="1001"/>
      <c r="L915" s="997"/>
      <c r="M915" s="1858"/>
      <c r="N915" s="1002"/>
      <c r="O915" s="936"/>
      <c r="P915" s="936"/>
      <c r="Q915" s="936"/>
    </row>
    <row r="916" spans="1:17" s="937" customFormat="1" x14ac:dyDescent="0.2">
      <c r="A916" s="1011"/>
      <c r="B916" s="997"/>
      <c r="C916" s="998"/>
      <c r="D916" s="998"/>
      <c r="E916" s="999"/>
      <c r="F916" s="999"/>
      <c r="G916" s="997"/>
      <c r="H916" s="1000"/>
      <c r="I916" s="1001"/>
      <c r="J916" s="1002"/>
      <c r="K916" s="1001"/>
      <c r="L916" s="997"/>
      <c r="M916" s="1858"/>
      <c r="N916" s="1002"/>
      <c r="O916" s="936"/>
      <c r="P916" s="936"/>
      <c r="Q916" s="936"/>
    </row>
    <row r="917" spans="1:17" s="937" customFormat="1" x14ac:dyDescent="0.2">
      <c r="A917" s="1011"/>
      <c r="B917" s="997"/>
      <c r="C917" s="998"/>
      <c r="D917" s="998"/>
      <c r="E917" s="999"/>
      <c r="F917" s="999"/>
      <c r="G917" s="997"/>
      <c r="H917" s="1000"/>
      <c r="I917" s="1001"/>
      <c r="J917" s="1002"/>
      <c r="K917" s="1001"/>
      <c r="L917" s="997"/>
      <c r="M917" s="1858"/>
      <c r="N917" s="1002"/>
      <c r="O917" s="936"/>
      <c r="P917" s="936"/>
      <c r="Q917" s="936"/>
    </row>
    <row r="918" spans="1:17" s="937" customFormat="1" x14ac:dyDescent="0.2">
      <c r="A918" s="1011"/>
      <c r="B918" s="997"/>
      <c r="C918" s="998"/>
      <c r="D918" s="998"/>
      <c r="E918" s="999"/>
      <c r="F918" s="999"/>
      <c r="G918" s="997"/>
      <c r="H918" s="1000"/>
      <c r="I918" s="1001"/>
      <c r="J918" s="1002"/>
      <c r="K918" s="1001"/>
      <c r="L918" s="997"/>
      <c r="M918" s="1858"/>
      <c r="N918" s="1002"/>
      <c r="O918" s="936"/>
      <c r="P918" s="936"/>
      <c r="Q918" s="936"/>
    </row>
    <row r="919" spans="1:17" s="937" customFormat="1" x14ac:dyDescent="0.2">
      <c r="A919" s="1011"/>
      <c r="B919" s="997"/>
      <c r="C919" s="998"/>
      <c r="D919" s="998"/>
      <c r="E919" s="999"/>
      <c r="F919" s="999"/>
      <c r="G919" s="997"/>
      <c r="H919" s="1000"/>
      <c r="I919" s="1001"/>
      <c r="J919" s="1002"/>
      <c r="K919" s="1001"/>
      <c r="L919" s="997"/>
      <c r="M919" s="1858"/>
      <c r="N919" s="1002"/>
      <c r="O919" s="936"/>
      <c r="P919" s="936"/>
      <c r="Q919" s="936"/>
    </row>
    <row r="920" spans="1:17" s="937" customFormat="1" x14ac:dyDescent="0.2">
      <c r="A920" s="1011"/>
      <c r="B920" s="997"/>
      <c r="C920" s="998"/>
      <c r="D920" s="998"/>
      <c r="E920" s="999"/>
      <c r="F920" s="999"/>
      <c r="G920" s="997"/>
      <c r="H920" s="1000"/>
      <c r="I920" s="1001"/>
      <c r="J920" s="1002"/>
      <c r="K920" s="1001"/>
      <c r="L920" s="997"/>
      <c r="M920" s="1858"/>
      <c r="N920" s="1002"/>
      <c r="O920" s="936"/>
      <c r="P920" s="936"/>
      <c r="Q920" s="936"/>
    </row>
    <row r="921" spans="1:17" s="937" customFormat="1" x14ac:dyDescent="0.2">
      <c r="A921" s="1011"/>
      <c r="B921" s="997"/>
      <c r="C921" s="998"/>
      <c r="D921" s="998"/>
      <c r="E921" s="999"/>
      <c r="F921" s="999"/>
      <c r="G921" s="997"/>
      <c r="H921" s="1000"/>
      <c r="I921" s="1001"/>
      <c r="J921" s="1002"/>
      <c r="K921" s="1001"/>
      <c r="L921" s="997"/>
      <c r="M921" s="1858"/>
      <c r="N921" s="1002"/>
      <c r="O921" s="936"/>
      <c r="P921" s="936"/>
      <c r="Q921" s="936"/>
    </row>
    <row r="922" spans="1:17" s="937" customFormat="1" x14ac:dyDescent="0.2">
      <c r="A922" s="1011"/>
      <c r="B922" s="997"/>
      <c r="C922" s="998"/>
      <c r="D922" s="998"/>
      <c r="E922" s="999"/>
      <c r="F922" s="999"/>
      <c r="G922" s="997"/>
      <c r="H922" s="1000"/>
      <c r="I922" s="1001"/>
      <c r="J922" s="1002"/>
      <c r="K922" s="1001"/>
      <c r="L922" s="997"/>
      <c r="M922" s="1858"/>
      <c r="N922" s="1002"/>
      <c r="O922" s="936"/>
      <c r="P922" s="936"/>
      <c r="Q922" s="936"/>
    </row>
    <row r="923" spans="1:17" s="937" customFormat="1" x14ac:dyDescent="0.2">
      <c r="A923" s="1011"/>
      <c r="B923" s="997"/>
      <c r="C923" s="998"/>
      <c r="D923" s="998"/>
      <c r="E923" s="999"/>
      <c r="F923" s="999"/>
      <c r="G923" s="997"/>
      <c r="H923" s="1000"/>
      <c r="I923" s="1001"/>
      <c r="J923" s="1002"/>
      <c r="K923" s="1001"/>
      <c r="L923" s="997"/>
      <c r="M923" s="1858"/>
      <c r="N923" s="1002"/>
      <c r="O923" s="936"/>
      <c r="P923" s="936"/>
      <c r="Q923" s="936"/>
    </row>
    <row r="924" spans="1:17" s="937" customFormat="1" x14ac:dyDescent="0.2">
      <c r="A924" s="1011"/>
      <c r="B924" s="997"/>
      <c r="C924" s="998"/>
      <c r="D924" s="998"/>
      <c r="E924" s="999"/>
      <c r="F924" s="999"/>
      <c r="G924" s="997"/>
      <c r="H924" s="1000"/>
      <c r="I924" s="1001"/>
      <c r="J924" s="1002"/>
      <c r="K924" s="1001"/>
      <c r="L924" s="997"/>
      <c r="M924" s="1858"/>
      <c r="N924" s="1002"/>
      <c r="O924" s="936"/>
      <c r="P924" s="936"/>
      <c r="Q924" s="936"/>
    </row>
    <row r="925" spans="1:17" s="937" customFormat="1" x14ac:dyDescent="0.2">
      <c r="A925" s="1011"/>
      <c r="B925" s="997"/>
      <c r="C925" s="998"/>
      <c r="D925" s="998"/>
      <c r="E925" s="999"/>
      <c r="F925" s="999"/>
      <c r="G925" s="997"/>
      <c r="H925" s="1000"/>
      <c r="I925" s="1001"/>
      <c r="J925" s="1002"/>
      <c r="K925" s="1001"/>
      <c r="L925" s="997"/>
      <c r="M925" s="1858"/>
      <c r="N925" s="1002"/>
      <c r="O925" s="936"/>
      <c r="P925" s="936"/>
      <c r="Q925" s="936"/>
    </row>
    <row r="926" spans="1:17" s="937" customFormat="1" x14ac:dyDescent="0.2">
      <c r="A926" s="1011"/>
      <c r="B926" s="997"/>
      <c r="C926" s="998"/>
      <c r="D926" s="998"/>
      <c r="E926" s="999"/>
      <c r="F926" s="999"/>
      <c r="G926" s="997"/>
      <c r="H926" s="1000"/>
      <c r="I926" s="1001"/>
      <c r="J926" s="1002"/>
      <c r="K926" s="1001"/>
      <c r="L926" s="997"/>
      <c r="M926" s="1858"/>
      <c r="N926" s="1002"/>
      <c r="O926" s="936"/>
      <c r="P926" s="936"/>
      <c r="Q926" s="936"/>
    </row>
    <row r="927" spans="1:17" s="937" customFormat="1" x14ac:dyDescent="0.2">
      <c r="A927" s="1011"/>
      <c r="B927" s="997"/>
      <c r="C927" s="998"/>
      <c r="D927" s="998"/>
      <c r="E927" s="999"/>
      <c r="F927" s="999"/>
      <c r="G927" s="997"/>
      <c r="H927" s="1000"/>
      <c r="I927" s="1001"/>
      <c r="J927" s="1002"/>
      <c r="K927" s="1001"/>
      <c r="L927" s="997"/>
      <c r="M927" s="1858"/>
      <c r="N927" s="1002"/>
      <c r="O927" s="936"/>
      <c r="P927" s="936"/>
      <c r="Q927" s="936"/>
    </row>
    <row r="928" spans="1:17" s="937" customFormat="1" x14ac:dyDescent="0.2">
      <c r="A928" s="1011"/>
      <c r="B928" s="997"/>
      <c r="C928" s="998"/>
      <c r="D928" s="998"/>
      <c r="E928" s="999"/>
      <c r="F928" s="999"/>
      <c r="G928" s="997"/>
      <c r="H928" s="1000"/>
      <c r="I928" s="1001"/>
      <c r="J928" s="1002"/>
      <c r="K928" s="1001"/>
      <c r="L928" s="997"/>
      <c r="M928" s="1858"/>
      <c r="N928" s="1002"/>
      <c r="O928" s="936"/>
      <c r="P928" s="936"/>
      <c r="Q928" s="936"/>
    </row>
    <row r="929" spans="1:17" s="937" customFormat="1" x14ac:dyDescent="0.2">
      <c r="A929" s="1011"/>
      <c r="B929" s="997"/>
      <c r="C929" s="998"/>
      <c r="D929" s="998"/>
      <c r="E929" s="999"/>
      <c r="F929" s="999"/>
      <c r="G929" s="997"/>
      <c r="H929" s="1000"/>
      <c r="I929" s="1001"/>
      <c r="J929" s="1002"/>
      <c r="K929" s="1001"/>
      <c r="L929" s="997"/>
      <c r="M929" s="1858"/>
      <c r="N929" s="1002"/>
      <c r="O929" s="936"/>
      <c r="P929" s="936"/>
      <c r="Q929" s="936"/>
    </row>
    <row r="930" spans="1:17" s="937" customFormat="1" x14ac:dyDescent="0.2">
      <c r="A930" s="1011"/>
      <c r="B930" s="997"/>
      <c r="C930" s="998"/>
      <c r="D930" s="998"/>
      <c r="E930" s="999"/>
      <c r="F930" s="999"/>
      <c r="G930" s="997"/>
      <c r="H930" s="1000"/>
      <c r="I930" s="1001"/>
      <c r="J930" s="1002"/>
      <c r="K930" s="1001"/>
      <c r="L930" s="997"/>
      <c r="M930" s="1858"/>
      <c r="N930" s="1002"/>
      <c r="O930" s="936"/>
      <c r="P930" s="936"/>
      <c r="Q930" s="936"/>
    </row>
    <row r="931" spans="1:17" s="937" customFormat="1" x14ac:dyDescent="0.2">
      <c r="A931" s="1011"/>
      <c r="B931" s="997"/>
      <c r="C931" s="998"/>
      <c r="D931" s="998"/>
      <c r="E931" s="999"/>
      <c r="F931" s="999"/>
      <c r="G931" s="997"/>
      <c r="H931" s="1000"/>
      <c r="I931" s="1001"/>
      <c r="J931" s="1002"/>
      <c r="K931" s="1001"/>
      <c r="L931" s="997"/>
      <c r="M931" s="1858"/>
      <c r="N931" s="1002"/>
      <c r="O931" s="936"/>
      <c r="P931" s="936"/>
      <c r="Q931" s="936"/>
    </row>
    <row r="932" spans="1:17" s="937" customFormat="1" x14ac:dyDescent="0.2">
      <c r="A932" s="1011"/>
      <c r="B932" s="997"/>
      <c r="C932" s="998"/>
      <c r="D932" s="998"/>
      <c r="E932" s="999"/>
      <c r="F932" s="999"/>
      <c r="G932" s="997"/>
      <c r="H932" s="1000"/>
      <c r="I932" s="1001"/>
      <c r="J932" s="1002"/>
      <c r="K932" s="1001"/>
      <c r="L932" s="997"/>
      <c r="M932" s="1858"/>
      <c r="N932" s="1002"/>
      <c r="O932" s="936"/>
      <c r="P932" s="936"/>
      <c r="Q932" s="936"/>
    </row>
    <row r="933" spans="1:17" s="937" customFormat="1" x14ac:dyDescent="0.2">
      <c r="A933" s="1011"/>
      <c r="B933" s="997"/>
      <c r="C933" s="998"/>
      <c r="D933" s="998"/>
      <c r="E933" s="999"/>
      <c r="F933" s="999"/>
      <c r="G933" s="997"/>
      <c r="H933" s="1000"/>
      <c r="I933" s="1001"/>
      <c r="J933" s="1002"/>
      <c r="K933" s="1001"/>
      <c r="L933" s="997"/>
      <c r="M933" s="1858"/>
      <c r="N933" s="1002"/>
      <c r="O933" s="936"/>
      <c r="P933" s="936"/>
      <c r="Q933" s="936"/>
    </row>
    <row r="934" spans="1:17" s="937" customFormat="1" x14ac:dyDescent="0.2">
      <c r="A934" s="1011"/>
      <c r="B934" s="997"/>
      <c r="C934" s="998"/>
      <c r="D934" s="998"/>
      <c r="E934" s="999"/>
      <c r="F934" s="999"/>
      <c r="G934" s="997"/>
      <c r="H934" s="1000"/>
      <c r="I934" s="1001"/>
      <c r="J934" s="1002"/>
      <c r="K934" s="1001"/>
      <c r="L934" s="997"/>
      <c r="M934" s="1858"/>
      <c r="N934" s="1002"/>
      <c r="O934" s="936"/>
      <c r="P934" s="936"/>
      <c r="Q934" s="936"/>
    </row>
    <row r="935" spans="1:17" s="937" customFormat="1" x14ac:dyDescent="0.2">
      <c r="A935" s="1011"/>
      <c r="B935" s="997"/>
      <c r="C935" s="998"/>
      <c r="D935" s="998"/>
      <c r="E935" s="999"/>
      <c r="F935" s="999"/>
      <c r="G935" s="997"/>
      <c r="H935" s="1000"/>
      <c r="I935" s="1001"/>
      <c r="J935" s="1002"/>
      <c r="K935" s="1001"/>
      <c r="L935" s="997"/>
      <c r="M935" s="1858"/>
      <c r="N935" s="1002"/>
      <c r="O935" s="936"/>
      <c r="P935" s="936"/>
      <c r="Q935" s="936"/>
    </row>
    <row r="936" spans="1:17" s="937" customFormat="1" x14ac:dyDescent="0.2">
      <c r="A936" s="1011"/>
      <c r="B936" s="997"/>
      <c r="C936" s="998"/>
      <c r="D936" s="998"/>
      <c r="E936" s="999"/>
      <c r="F936" s="999"/>
      <c r="G936" s="997"/>
      <c r="H936" s="1000"/>
      <c r="I936" s="1001"/>
      <c r="J936" s="1002"/>
      <c r="K936" s="1001"/>
      <c r="L936" s="997"/>
      <c r="M936" s="1858"/>
      <c r="N936" s="1002"/>
      <c r="O936" s="936"/>
      <c r="P936" s="936"/>
      <c r="Q936" s="936"/>
    </row>
    <row r="937" spans="1:17" s="937" customFormat="1" x14ac:dyDescent="0.2">
      <c r="A937" s="1011"/>
      <c r="B937" s="997"/>
      <c r="C937" s="998"/>
      <c r="D937" s="998"/>
      <c r="E937" s="999"/>
      <c r="F937" s="999"/>
      <c r="G937" s="997"/>
      <c r="H937" s="1000"/>
      <c r="I937" s="1001"/>
      <c r="J937" s="1002"/>
      <c r="K937" s="1001"/>
      <c r="L937" s="997"/>
      <c r="M937" s="1858"/>
      <c r="N937" s="1002"/>
      <c r="O937" s="936"/>
      <c r="P937" s="936"/>
      <c r="Q937" s="936"/>
    </row>
    <row r="938" spans="1:17" s="937" customFormat="1" x14ac:dyDescent="0.2">
      <c r="A938" s="1011"/>
      <c r="B938" s="997"/>
      <c r="C938" s="998"/>
      <c r="D938" s="998"/>
      <c r="E938" s="999"/>
      <c r="F938" s="999"/>
      <c r="G938" s="997"/>
      <c r="H938" s="1000"/>
      <c r="I938" s="1001"/>
      <c r="J938" s="1002"/>
      <c r="K938" s="1001"/>
      <c r="L938" s="997"/>
      <c r="M938" s="1858"/>
      <c r="N938" s="1002"/>
      <c r="O938" s="936"/>
      <c r="P938" s="936"/>
      <c r="Q938" s="936"/>
    </row>
    <row r="939" spans="1:17" s="937" customFormat="1" x14ac:dyDescent="0.2">
      <c r="A939" s="1011"/>
      <c r="B939" s="997"/>
      <c r="C939" s="998"/>
      <c r="D939" s="998"/>
      <c r="E939" s="999"/>
      <c r="F939" s="999"/>
      <c r="G939" s="997"/>
      <c r="H939" s="1000"/>
      <c r="I939" s="1001"/>
      <c r="J939" s="1002"/>
      <c r="K939" s="1001"/>
      <c r="L939" s="997"/>
      <c r="M939" s="1858"/>
      <c r="N939" s="1002"/>
      <c r="O939" s="936"/>
      <c r="P939" s="936"/>
      <c r="Q939" s="936"/>
    </row>
    <row r="940" spans="1:17" s="937" customFormat="1" x14ac:dyDescent="0.2">
      <c r="A940" s="1011"/>
      <c r="B940" s="997"/>
      <c r="C940" s="998"/>
      <c r="D940" s="998"/>
      <c r="E940" s="999"/>
      <c r="F940" s="999"/>
      <c r="G940" s="997"/>
      <c r="H940" s="1000"/>
      <c r="I940" s="1001"/>
      <c r="J940" s="1002"/>
      <c r="K940" s="1001"/>
      <c r="L940" s="997"/>
      <c r="M940" s="1858"/>
      <c r="N940" s="1002"/>
      <c r="O940" s="936"/>
      <c r="P940" s="936"/>
      <c r="Q940" s="936"/>
    </row>
    <row r="941" spans="1:17" s="937" customFormat="1" x14ac:dyDescent="0.2">
      <c r="A941" s="1011"/>
      <c r="B941" s="997"/>
      <c r="C941" s="998"/>
      <c r="D941" s="998"/>
      <c r="E941" s="999"/>
      <c r="F941" s="999"/>
      <c r="G941" s="997"/>
      <c r="H941" s="1000"/>
      <c r="I941" s="1001"/>
      <c r="J941" s="1002"/>
      <c r="K941" s="1001"/>
      <c r="L941" s="997"/>
      <c r="M941" s="1858"/>
      <c r="N941" s="1002"/>
      <c r="O941" s="936"/>
      <c r="P941" s="936"/>
      <c r="Q941" s="936"/>
    </row>
    <row r="942" spans="1:17" s="937" customFormat="1" x14ac:dyDescent="0.2">
      <c r="A942" s="1011"/>
      <c r="B942" s="997"/>
      <c r="C942" s="998"/>
      <c r="D942" s="998"/>
      <c r="E942" s="999"/>
      <c r="F942" s="999"/>
      <c r="G942" s="997"/>
      <c r="H942" s="1000"/>
      <c r="I942" s="1001"/>
      <c r="J942" s="1002"/>
      <c r="K942" s="1001"/>
      <c r="L942" s="997"/>
      <c r="M942" s="1858"/>
      <c r="N942" s="1002"/>
      <c r="O942" s="936"/>
      <c r="P942" s="936"/>
      <c r="Q942" s="936"/>
    </row>
    <row r="943" spans="1:17" s="937" customFormat="1" x14ac:dyDescent="0.2">
      <c r="A943" s="1011"/>
      <c r="B943" s="997"/>
      <c r="C943" s="998"/>
      <c r="D943" s="998"/>
      <c r="E943" s="999"/>
      <c r="F943" s="999"/>
      <c r="G943" s="997"/>
      <c r="H943" s="1000"/>
      <c r="I943" s="1001"/>
      <c r="J943" s="1002"/>
      <c r="K943" s="1001"/>
      <c r="L943" s="997"/>
      <c r="M943" s="1858"/>
      <c r="N943" s="1002"/>
      <c r="O943" s="936"/>
      <c r="P943" s="936"/>
      <c r="Q943" s="936"/>
    </row>
    <row r="944" spans="1:17" s="937" customFormat="1" x14ac:dyDescent="0.2">
      <c r="A944" s="1011"/>
      <c r="B944" s="997"/>
      <c r="C944" s="998"/>
      <c r="D944" s="998"/>
      <c r="E944" s="999"/>
      <c r="F944" s="999"/>
      <c r="G944" s="997"/>
      <c r="H944" s="1000"/>
      <c r="I944" s="1001"/>
      <c r="J944" s="1002"/>
      <c r="K944" s="1001"/>
      <c r="L944" s="997"/>
      <c r="M944" s="1858"/>
      <c r="N944" s="1002"/>
      <c r="O944" s="936"/>
      <c r="P944" s="936"/>
      <c r="Q944" s="936"/>
    </row>
    <row r="945" spans="1:17" s="937" customFormat="1" x14ac:dyDescent="0.2">
      <c r="A945" s="1011"/>
      <c r="B945" s="997"/>
      <c r="C945" s="998"/>
      <c r="D945" s="998"/>
      <c r="E945" s="999"/>
      <c r="F945" s="999"/>
      <c r="G945" s="997"/>
      <c r="H945" s="1000"/>
      <c r="I945" s="1001"/>
      <c r="J945" s="1002"/>
      <c r="K945" s="1001"/>
      <c r="L945" s="997"/>
      <c r="M945" s="1858"/>
      <c r="N945" s="1002"/>
      <c r="O945" s="936"/>
      <c r="P945" s="936"/>
      <c r="Q945" s="936"/>
    </row>
    <row r="946" spans="1:17" s="937" customFormat="1" x14ac:dyDescent="0.2">
      <c r="A946" s="1011"/>
      <c r="B946" s="997"/>
      <c r="C946" s="998"/>
      <c r="D946" s="998"/>
      <c r="E946" s="999"/>
      <c r="F946" s="999"/>
      <c r="G946" s="997"/>
      <c r="H946" s="1000"/>
      <c r="I946" s="1001"/>
      <c r="J946" s="1002"/>
      <c r="K946" s="1001"/>
      <c r="L946" s="997"/>
      <c r="M946" s="1858"/>
      <c r="N946" s="1002"/>
      <c r="O946" s="936"/>
      <c r="P946" s="936"/>
      <c r="Q946" s="936"/>
    </row>
    <row r="947" spans="1:17" s="937" customFormat="1" x14ac:dyDescent="0.2">
      <c r="A947" s="1011"/>
      <c r="B947" s="997"/>
      <c r="C947" s="998"/>
      <c r="D947" s="998"/>
      <c r="E947" s="999"/>
      <c r="F947" s="999"/>
      <c r="G947" s="997"/>
      <c r="H947" s="1000"/>
      <c r="I947" s="1001"/>
      <c r="J947" s="1002"/>
      <c r="K947" s="1001"/>
      <c r="L947" s="997"/>
      <c r="M947" s="1858"/>
      <c r="N947" s="1002"/>
      <c r="O947" s="936"/>
      <c r="P947" s="936"/>
      <c r="Q947" s="936"/>
    </row>
    <row r="948" spans="1:17" s="937" customFormat="1" x14ac:dyDescent="0.2">
      <c r="A948" s="1011"/>
      <c r="B948" s="997"/>
      <c r="C948" s="998"/>
      <c r="D948" s="998"/>
      <c r="E948" s="999"/>
      <c r="F948" s="999"/>
      <c r="G948" s="997"/>
      <c r="H948" s="1000"/>
      <c r="I948" s="1001"/>
      <c r="J948" s="1002"/>
      <c r="K948" s="1001"/>
      <c r="L948" s="997"/>
      <c r="M948" s="1858"/>
      <c r="N948" s="1002"/>
      <c r="O948" s="936"/>
      <c r="P948" s="936"/>
      <c r="Q948" s="936"/>
    </row>
    <row r="949" spans="1:17" s="937" customFormat="1" x14ac:dyDescent="0.2">
      <c r="A949" s="1011"/>
      <c r="B949" s="997"/>
      <c r="C949" s="998"/>
      <c r="D949" s="998"/>
      <c r="E949" s="999"/>
      <c r="F949" s="999"/>
      <c r="G949" s="997"/>
      <c r="H949" s="1000"/>
      <c r="I949" s="1001"/>
      <c r="J949" s="1002"/>
      <c r="K949" s="1001"/>
      <c r="L949" s="997"/>
      <c r="M949" s="1858"/>
      <c r="N949" s="1002"/>
      <c r="O949" s="936"/>
      <c r="P949" s="936"/>
      <c r="Q949" s="936"/>
    </row>
    <row r="950" spans="1:17" s="937" customFormat="1" x14ac:dyDescent="0.2">
      <c r="A950" s="1011"/>
      <c r="B950" s="997"/>
      <c r="C950" s="998"/>
      <c r="D950" s="998"/>
      <c r="E950" s="999"/>
      <c r="F950" s="999"/>
      <c r="G950" s="997"/>
      <c r="H950" s="1000"/>
      <c r="I950" s="1001"/>
      <c r="J950" s="1002"/>
      <c r="K950" s="1001"/>
      <c r="L950" s="997"/>
      <c r="M950" s="1858"/>
      <c r="N950" s="1002"/>
      <c r="O950" s="936"/>
      <c r="P950" s="936"/>
      <c r="Q950" s="936"/>
    </row>
    <row r="951" spans="1:17" s="937" customFormat="1" x14ac:dyDescent="0.2">
      <c r="A951" s="1011"/>
      <c r="B951" s="997"/>
      <c r="C951" s="998"/>
      <c r="D951" s="998"/>
      <c r="E951" s="999"/>
      <c r="F951" s="999"/>
      <c r="G951" s="997"/>
      <c r="H951" s="1000"/>
      <c r="I951" s="1001"/>
      <c r="J951" s="1002"/>
      <c r="K951" s="1001"/>
      <c r="L951" s="997"/>
      <c r="M951" s="1858"/>
      <c r="N951" s="1002"/>
      <c r="O951" s="936"/>
      <c r="P951" s="936"/>
      <c r="Q951" s="936"/>
    </row>
    <row r="952" spans="1:17" s="937" customFormat="1" x14ac:dyDescent="0.2">
      <c r="A952" s="1011"/>
      <c r="B952" s="997"/>
      <c r="C952" s="998"/>
      <c r="D952" s="998"/>
      <c r="E952" s="999"/>
      <c r="F952" s="999"/>
      <c r="G952" s="997"/>
      <c r="H952" s="1000"/>
      <c r="I952" s="1001"/>
      <c r="J952" s="1002"/>
      <c r="K952" s="1001"/>
      <c r="L952" s="997"/>
      <c r="M952" s="1858"/>
      <c r="N952" s="1002"/>
      <c r="O952" s="936"/>
      <c r="P952" s="936"/>
      <c r="Q952" s="936"/>
    </row>
    <row r="953" spans="1:17" s="937" customFormat="1" x14ac:dyDescent="0.2">
      <c r="A953" s="1011"/>
      <c r="B953" s="997"/>
      <c r="C953" s="998"/>
      <c r="D953" s="998"/>
      <c r="E953" s="999"/>
      <c r="F953" s="999"/>
      <c r="G953" s="997"/>
      <c r="H953" s="1000"/>
      <c r="I953" s="1001"/>
      <c r="J953" s="1002"/>
      <c r="K953" s="1001"/>
      <c r="L953" s="997"/>
      <c r="M953" s="1858"/>
      <c r="N953" s="1002"/>
      <c r="O953" s="936"/>
      <c r="P953" s="936"/>
      <c r="Q953" s="936"/>
    </row>
    <row r="954" spans="1:17" s="937" customFormat="1" x14ac:dyDescent="0.2">
      <c r="A954" s="1011"/>
      <c r="B954" s="997"/>
      <c r="C954" s="998"/>
      <c r="D954" s="998"/>
      <c r="E954" s="999"/>
      <c r="F954" s="999"/>
      <c r="G954" s="997"/>
      <c r="H954" s="1000"/>
      <c r="I954" s="1001"/>
      <c r="J954" s="1002"/>
      <c r="K954" s="1001"/>
      <c r="L954" s="997"/>
      <c r="M954" s="1858"/>
      <c r="N954" s="1002"/>
      <c r="O954" s="936"/>
      <c r="P954" s="936"/>
      <c r="Q954" s="936"/>
    </row>
    <row r="955" spans="1:17" s="937" customFormat="1" x14ac:dyDescent="0.2">
      <c r="A955" s="1011"/>
      <c r="B955" s="997"/>
      <c r="C955" s="998"/>
      <c r="D955" s="998"/>
      <c r="E955" s="999"/>
      <c r="F955" s="999"/>
      <c r="G955" s="997"/>
      <c r="H955" s="1000"/>
      <c r="I955" s="1001"/>
      <c r="J955" s="1002"/>
      <c r="K955" s="1001"/>
      <c r="L955" s="997"/>
      <c r="M955" s="1858"/>
      <c r="N955" s="1002"/>
      <c r="O955" s="936"/>
      <c r="P955" s="936"/>
      <c r="Q955" s="936"/>
    </row>
    <row r="956" spans="1:17" s="937" customFormat="1" x14ac:dyDescent="0.2">
      <c r="A956" s="1011"/>
      <c r="B956" s="997"/>
      <c r="C956" s="998"/>
      <c r="D956" s="998"/>
      <c r="E956" s="999"/>
      <c r="F956" s="999"/>
      <c r="G956" s="997"/>
      <c r="H956" s="1000"/>
      <c r="I956" s="1001"/>
      <c r="J956" s="1002"/>
      <c r="K956" s="1001"/>
      <c r="L956" s="997"/>
      <c r="M956" s="1858"/>
      <c r="N956" s="1002"/>
      <c r="O956" s="936"/>
      <c r="P956" s="936"/>
      <c r="Q956" s="936"/>
    </row>
    <row r="957" spans="1:17" s="937" customFormat="1" x14ac:dyDescent="0.2">
      <c r="A957" s="1011"/>
      <c r="B957" s="997"/>
      <c r="C957" s="998"/>
      <c r="D957" s="998"/>
      <c r="E957" s="999"/>
      <c r="F957" s="999"/>
      <c r="G957" s="997"/>
      <c r="H957" s="1000"/>
      <c r="I957" s="1001"/>
      <c r="J957" s="1002"/>
      <c r="K957" s="1001"/>
      <c r="L957" s="997"/>
      <c r="M957" s="1858"/>
      <c r="N957" s="1002"/>
      <c r="O957" s="936"/>
      <c r="P957" s="936"/>
      <c r="Q957" s="936"/>
    </row>
    <row r="958" spans="1:17" s="937" customFormat="1" x14ac:dyDescent="0.2">
      <c r="A958" s="1011"/>
      <c r="B958" s="997"/>
      <c r="C958" s="998"/>
      <c r="D958" s="998"/>
      <c r="E958" s="999"/>
      <c r="F958" s="999"/>
      <c r="G958" s="997"/>
      <c r="H958" s="1000"/>
      <c r="I958" s="1001"/>
      <c r="J958" s="1002"/>
      <c r="K958" s="1001"/>
      <c r="L958" s="997"/>
      <c r="M958" s="1858"/>
      <c r="N958" s="1002"/>
      <c r="O958" s="936"/>
      <c r="P958" s="936"/>
      <c r="Q958" s="936"/>
    </row>
    <row r="959" spans="1:17" s="937" customFormat="1" x14ac:dyDescent="0.2">
      <c r="A959" s="1011"/>
      <c r="B959" s="997"/>
      <c r="C959" s="998"/>
      <c r="D959" s="998"/>
      <c r="E959" s="999"/>
      <c r="F959" s="999"/>
      <c r="G959" s="997"/>
      <c r="H959" s="1000"/>
      <c r="I959" s="1001"/>
      <c r="J959" s="1002"/>
      <c r="K959" s="1001"/>
      <c r="L959" s="997"/>
      <c r="M959" s="1858"/>
      <c r="N959" s="1002"/>
      <c r="O959" s="936"/>
      <c r="P959" s="936"/>
      <c r="Q959" s="936"/>
    </row>
    <row r="960" spans="1:17" s="937" customFormat="1" x14ac:dyDescent="0.2">
      <c r="A960" s="1011"/>
      <c r="B960" s="997"/>
      <c r="C960" s="998"/>
      <c r="D960" s="998"/>
      <c r="E960" s="999"/>
      <c r="F960" s="999"/>
      <c r="G960" s="997"/>
      <c r="H960" s="1000"/>
      <c r="I960" s="1001"/>
      <c r="J960" s="1002"/>
      <c r="K960" s="1001"/>
      <c r="L960" s="997"/>
      <c r="M960" s="1858"/>
      <c r="N960" s="1002"/>
      <c r="O960" s="936"/>
      <c r="P960" s="936"/>
      <c r="Q960" s="936"/>
    </row>
    <row r="961" spans="1:17" s="937" customFormat="1" x14ac:dyDescent="0.2">
      <c r="A961" s="1011"/>
      <c r="B961" s="997"/>
      <c r="C961" s="998"/>
      <c r="D961" s="998"/>
      <c r="E961" s="999"/>
      <c r="F961" s="999"/>
      <c r="G961" s="997"/>
      <c r="H961" s="1000"/>
      <c r="I961" s="1001"/>
      <c r="J961" s="1002"/>
      <c r="K961" s="1001"/>
      <c r="L961" s="997"/>
      <c r="M961" s="1858"/>
      <c r="N961" s="1002"/>
      <c r="O961" s="936"/>
      <c r="P961" s="936"/>
      <c r="Q961" s="936"/>
    </row>
    <row r="962" spans="1:17" s="937" customFormat="1" x14ac:dyDescent="0.2">
      <c r="A962" s="1011"/>
      <c r="B962" s="997"/>
      <c r="C962" s="998"/>
      <c r="D962" s="998"/>
      <c r="E962" s="999"/>
      <c r="F962" s="999"/>
      <c r="G962" s="997"/>
      <c r="H962" s="1000"/>
      <c r="I962" s="1001"/>
      <c r="J962" s="1002"/>
      <c r="K962" s="1001"/>
      <c r="L962" s="997"/>
      <c r="M962" s="1858"/>
      <c r="N962" s="1002"/>
      <c r="O962" s="936"/>
      <c r="P962" s="936"/>
      <c r="Q962" s="936"/>
    </row>
    <row r="963" spans="1:17" s="937" customFormat="1" x14ac:dyDescent="0.2">
      <c r="A963" s="1011"/>
      <c r="B963" s="997"/>
      <c r="C963" s="998"/>
      <c r="D963" s="998"/>
      <c r="E963" s="999"/>
      <c r="F963" s="999"/>
      <c r="G963" s="997"/>
      <c r="H963" s="1000"/>
      <c r="I963" s="1001"/>
      <c r="J963" s="1002"/>
      <c r="K963" s="1001"/>
      <c r="L963" s="997"/>
      <c r="M963" s="1858"/>
      <c r="N963" s="1002"/>
      <c r="O963" s="936"/>
      <c r="P963" s="936"/>
      <c r="Q963" s="936"/>
    </row>
    <row r="964" spans="1:17" s="937" customFormat="1" x14ac:dyDescent="0.2">
      <c r="A964" s="1011"/>
      <c r="B964" s="997"/>
      <c r="C964" s="998"/>
      <c r="D964" s="998"/>
      <c r="E964" s="999"/>
      <c r="F964" s="999"/>
      <c r="G964" s="997"/>
      <c r="H964" s="1000"/>
      <c r="I964" s="1001"/>
      <c r="J964" s="1002"/>
      <c r="K964" s="1001"/>
      <c r="L964" s="997"/>
      <c r="M964" s="1858"/>
      <c r="N964" s="1002"/>
      <c r="O964" s="936"/>
      <c r="P964" s="936"/>
      <c r="Q964" s="936"/>
    </row>
    <row r="965" spans="1:17" s="937" customFormat="1" x14ac:dyDescent="0.2">
      <c r="A965" s="1011"/>
      <c r="B965" s="997"/>
      <c r="C965" s="998"/>
      <c r="D965" s="998"/>
      <c r="E965" s="999"/>
      <c r="F965" s="999"/>
      <c r="G965" s="997"/>
      <c r="H965" s="1000"/>
      <c r="I965" s="1001"/>
      <c r="J965" s="1002"/>
      <c r="K965" s="1001"/>
      <c r="L965" s="997"/>
      <c r="M965" s="1858"/>
      <c r="N965" s="1002"/>
      <c r="O965" s="936"/>
      <c r="P965" s="936"/>
      <c r="Q965" s="936"/>
    </row>
    <row r="966" spans="1:17" s="937" customFormat="1" x14ac:dyDescent="0.2">
      <c r="A966" s="1011"/>
      <c r="B966" s="997"/>
      <c r="C966" s="998"/>
      <c r="D966" s="998"/>
      <c r="E966" s="999"/>
      <c r="F966" s="999"/>
      <c r="G966" s="997"/>
      <c r="H966" s="1000"/>
      <c r="I966" s="1001"/>
      <c r="J966" s="1002"/>
      <c r="K966" s="1001"/>
      <c r="L966" s="997"/>
      <c r="M966" s="1858"/>
      <c r="N966" s="1002"/>
      <c r="O966" s="936"/>
      <c r="P966" s="936"/>
      <c r="Q966" s="936"/>
    </row>
    <row r="967" spans="1:17" s="937" customFormat="1" x14ac:dyDescent="0.2">
      <c r="A967" s="1011"/>
      <c r="B967" s="997"/>
      <c r="C967" s="998"/>
      <c r="D967" s="998"/>
      <c r="E967" s="999"/>
      <c r="F967" s="999"/>
      <c r="G967" s="997"/>
      <c r="H967" s="1000"/>
      <c r="I967" s="1001"/>
      <c r="J967" s="1002"/>
      <c r="K967" s="1001"/>
      <c r="L967" s="997"/>
      <c r="M967" s="1858"/>
      <c r="N967" s="1002"/>
      <c r="O967" s="936"/>
      <c r="P967" s="936"/>
      <c r="Q967" s="936"/>
    </row>
    <row r="968" spans="1:17" s="937" customFormat="1" x14ac:dyDescent="0.2">
      <c r="A968" s="1011"/>
      <c r="B968" s="997"/>
      <c r="C968" s="998"/>
      <c r="D968" s="998"/>
      <c r="E968" s="999"/>
      <c r="F968" s="999"/>
      <c r="G968" s="997"/>
      <c r="H968" s="1000"/>
      <c r="I968" s="1001"/>
      <c r="J968" s="1002"/>
      <c r="K968" s="1001"/>
      <c r="L968" s="997"/>
      <c r="M968" s="1858"/>
      <c r="N968" s="1002"/>
      <c r="O968" s="936"/>
      <c r="P968" s="936"/>
      <c r="Q968" s="936"/>
    </row>
    <row r="969" spans="1:17" s="937" customFormat="1" x14ac:dyDescent="0.2">
      <c r="A969" s="1011"/>
      <c r="B969" s="997"/>
      <c r="C969" s="998"/>
      <c r="D969" s="998"/>
      <c r="E969" s="999"/>
      <c r="F969" s="999"/>
      <c r="G969" s="997"/>
      <c r="H969" s="1000"/>
      <c r="I969" s="1001"/>
      <c r="J969" s="1002"/>
      <c r="K969" s="1001"/>
      <c r="L969" s="997"/>
      <c r="M969" s="1858"/>
      <c r="N969" s="1002"/>
      <c r="O969" s="936"/>
      <c r="P969" s="936"/>
      <c r="Q969" s="936"/>
    </row>
    <row r="970" spans="1:17" s="937" customFormat="1" x14ac:dyDescent="0.2">
      <c r="A970" s="1011"/>
      <c r="B970" s="997"/>
      <c r="C970" s="998"/>
      <c r="D970" s="998"/>
      <c r="E970" s="999"/>
      <c r="F970" s="999"/>
      <c r="G970" s="997"/>
      <c r="H970" s="1000"/>
      <c r="I970" s="1001"/>
      <c r="J970" s="1002"/>
      <c r="K970" s="1001"/>
      <c r="L970" s="997"/>
      <c r="M970" s="1858"/>
      <c r="N970" s="1002"/>
      <c r="O970" s="936"/>
      <c r="P970" s="936"/>
      <c r="Q970" s="936"/>
    </row>
    <row r="971" spans="1:17" s="937" customFormat="1" x14ac:dyDescent="0.2">
      <c r="A971" s="1011"/>
      <c r="B971" s="997"/>
      <c r="C971" s="998"/>
      <c r="D971" s="998"/>
      <c r="E971" s="999"/>
      <c r="F971" s="999"/>
      <c r="G971" s="997"/>
      <c r="H971" s="1000"/>
      <c r="I971" s="1001"/>
      <c r="J971" s="1002"/>
      <c r="K971" s="1001"/>
      <c r="L971" s="997"/>
      <c r="M971" s="1858"/>
      <c r="N971" s="1002"/>
      <c r="O971" s="936"/>
      <c r="P971" s="936"/>
      <c r="Q971" s="936"/>
    </row>
    <row r="972" spans="1:17" s="937" customFormat="1" x14ac:dyDescent="0.2">
      <c r="A972" s="1011"/>
      <c r="B972" s="997"/>
      <c r="C972" s="998"/>
      <c r="D972" s="998"/>
      <c r="E972" s="999"/>
      <c r="F972" s="999"/>
      <c r="G972" s="997"/>
      <c r="H972" s="1000"/>
      <c r="I972" s="1001"/>
      <c r="J972" s="1002"/>
      <c r="K972" s="1001"/>
      <c r="L972" s="997"/>
      <c r="M972" s="1858"/>
      <c r="N972" s="1002"/>
      <c r="O972" s="936"/>
      <c r="P972" s="936"/>
      <c r="Q972" s="936"/>
    </row>
    <row r="973" spans="1:17" s="937" customFormat="1" x14ac:dyDescent="0.2">
      <c r="A973" s="1011"/>
      <c r="B973" s="997"/>
      <c r="C973" s="998"/>
      <c r="D973" s="998"/>
      <c r="E973" s="999"/>
      <c r="F973" s="999"/>
      <c r="G973" s="997"/>
      <c r="H973" s="1000"/>
      <c r="I973" s="1001"/>
      <c r="J973" s="1002"/>
      <c r="K973" s="1001"/>
      <c r="L973" s="997"/>
      <c r="M973" s="1858"/>
      <c r="N973" s="1002"/>
      <c r="O973" s="936"/>
      <c r="P973" s="936"/>
      <c r="Q973" s="936"/>
    </row>
    <row r="974" spans="1:17" s="937" customFormat="1" x14ac:dyDescent="0.2">
      <c r="A974" s="1011"/>
      <c r="B974" s="997"/>
      <c r="C974" s="998"/>
      <c r="D974" s="998"/>
      <c r="E974" s="999"/>
      <c r="F974" s="999"/>
      <c r="G974" s="997"/>
      <c r="H974" s="1000"/>
      <c r="I974" s="1001"/>
      <c r="J974" s="1002"/>
      <c r="K974" s="1001"/>
      <c r="L974" s="997"/>
      <c r="M974" s="1858"/>
      <c r="N974" s="1002"/>
      <c r="O974" s="936"/>
      <c r="P974" s="936"/>
      <c r="Q974" s="936"/>
    </row>
    <row r="975" spans="1:17" s="937" customFormat="1" x14ac:dyDescent="0.2">
      <c r="A975" s="1011"/>
      <c r="B975" s="997"/>
      <c r="C975" s="998"/>
      <c r="D975" s="998"/>
      <c r="E975" s="999"/>
      <c r="F975" s="999"/>
      <c r="G975" s="997"/>
      <c r="H975" s="1000"/>
      <c r="I975" s="1001"/>
      <c r="J975" s="1002"/>
      <c r="K975" s="1001"/>
      <c r="L975" s="997"/>
      <c r="M975" s="1858"/>
      <c r="N975" s="1002"/>
      <c r="O975" s="936"/>
      <c r="P975" s="936"/>
      <c r="Q975" s="936"/>
    </row>
    <row r="976" spans="1:17" s="937" customFormat="1" x14ac:dyDescent="0.2">
      <c r="A976" s="1011"/>
      <c r="B976" s="997"/>
      <c r="C976" s="998"/>
      <c r="D976" s="998"/>
      <c r="E976" s="999"/>
      <c r="F976" s="999"/>
      <c r="G976" s="997"/>
      <c r="H976" s="1000"/>
      <c r="I976" s="1001"/>
      <c r="J976" s="1002"/>
      <c r="K976" s="1001"/>
      <c r="L976" s="997"/>
      <c r="M976" s="1858"/>
      <c r="N976" s="1002"/>
      <c r="O976" s="936"/>
      <c r="P976" s="936"/>
      <c r="Q976" s="936"/>
    </row>
    <row r="977" spans="1:17" s="937" customFormat="1" x14ac:dyDescent="0.2">
      <c r="A977" s="1011"/>
      <c r="B977" s="997"/>
      <c r="C977" s="998"/>
      <c r="D977" s="998"/>
      <c r="E977" s="999"/>
      <c r="F977" s="999"/>
      <c r="G977" s="997"/>
      <c r="H977" s="1000"/>
      <c r="I977" s="1001"/>
      <c r="J977" s="1002"/>
      <c r="K977" s="1001"/>
      <c r="L977" s="997"/>
      <c r="M977" s="1858"/>
      <c r="N977" s="1002"/>
      <c r="O977" s="936"/>
      <c r="P977" s="936"/>
      <c r="Q977" s="936"/>
    </row>
    <row r="978" spans="1:17" s="937" customFormat="1" x14ac:dyDescent="0.2">
      <c r="A978" s="1011"/>
      <c r="B978" s="997"/>
      <c r="C978" s="998"/>
      <c r="D978" s="998"/>
      <c r="E978" s="999"/>
      <c r="F978" s="999"/>
      <c r="G978" s="997"/>
      <c r="H978" s="1000"/>
      <c r="I978" s="1001"/>
      <c r="J978" s="1002"/>
      <c r="K978" s="1001"/>
      <c r="L978" s="997"/>
      <c r="M978" s="1858"/>
      <c r="N978" s="1002"/>
      <c r="O978" s="936"/>
      <c r="P978" s="936"/>
      <c r="Q978" s="936"/>
    </row>
    <row r="979" spans="1:17" s="937" customFormat="1" x14ac:dyDescent="0.2">
      <c r="A979" s="1011"/>
      <c r="B979" s="997"/>
      <c r="C979" s="998"/>
      <c r="D979" s="998"/>
      <c r="E979" s="999"/>
      <c r="F979" s="999"/>
      <c r="G979" s="997"/>
      <c r="H979" s="1000"/>
      <c r="I979" s="1001"/>
      <c r="J979" s="1002"/>
      <c r="K979" s="1001"/>
      <c r="L979" s="997"/>
      <c r="M979" s="1858"/>
      <c r="N979" s="1002"/>
      <c r="O979" s="936"/>
      <c r="P979" s="936"/>
      <c r="Q979" s="936"/>
    </row>
    <row r="980" spans="1:17" s="937" customFormat="1" x14ac:dyDescent="0.2">
      <c r="A980" s="1011"/>
      <c r="B980" s="997"/>
      <c r="C980" s="998"/>
      <c r="D980" s="998"/>
      <c r="E980" s="999"/>
      <c r="F980" s="999"/>
      <c r="G980" s="997"/>
      <c r="H980" s="1000"/>
      <c r="I980" s="1001"/>
      <c r="J980" s="1002"/>
      <c r="K980" s="1001"/>
      <c r="L980" s="997"/>
      <c r="M980" s="1858"/>
      <c r="N980" s="1002"/>
      <c r="O980" s="936"/>
      <c r="P980" s="936"/>
      <c r="Q980" s="936"/>
    </row>
    <row r="981" spans="1:17" s="937" customFormat="1" x14ac:dyDescent="0.2">
      <c r="A981" s="1011"/>
      <c r="B981" s="997"/>
      <c r="C981" s="998"/>
      <c r="D981" s="998"/>
      <c r="E981" s="999"/>
      <c r="F981" s="999"/>
      <c r="G981" s="997"/>
      <c r="H981" s="1000"/>
      <c r="I981" s="1001"/>
      <c r="J981" s="1002"/>
      <c r="K981" s="1001"/>
      <c r="L981" s="997"/>
      <c r="M981" s="1858"/>
      <c r="N981" s="1002"/>
      <c r="O981" s="936"/>
      <c r="P981" s="936"/>
      <c r="Q981" s="936"/>
    </row>
    <row r="982" spans="1:17" s="937" customFormat="1" x14ac:dyDescent="0.2">
      <c r="A982" s="1011"/>
      <c r="B982" s="997"/>
      <c r="C982" s="998"/>
      <c r="D982" s="998"/>
      <c r="E982" s="999"/>
      <c r="F982" s="999"/>
      <c r="G982" s="997"/>
      <c r="H982" s="1000"/>
      <c r="I982" s="1001"/>
      <c r="J982" s="1002"/>
      <c r="K982" s="1001"/>
      <c r="L982" s="997"/>
      <c r="M982" s="1858"/>
      <c r="N982" s="1002"/>
      <c r="O982" s="936"/>
      <c r="P982" s="936"/>
      <c r="Q982" s="936"/>
    </row>
    <row r="983" spans="1:17" s="937" customFormat="1" x14ac:dyDescent="0.2">
      <c r="A983" s="1011"/>
      <c r="B983" s="997"/>
      <c r="C983" s="998"/>
      <c r="D983" s="998"/>
      <c r="E983" s="999"/>
      <c r="F983" s="999"/>
      <c r="G983" s="997"/>
      <c r="H983" s="1000"/>
      <c r="I983" s="1001"/>
      <c r="J983" s="1002"/>
      <c r="K983" s="1001"/>
      <c r="L983" s="997"/>
      <c r="M983" s="1858"/>
      <c r="N983" s="1002"/>
      <c r="O983" s="936"/>
      <c r="P983" s="936"/>
      <c r="Q983" s="936"/>
    </row>
    <row r="984" spans="1:17" s="937" customFormat="1" x14ac:dyDescent="0.2">
      <c r="A984" s="1011"/>
      <c r="B984" s="997"/>
      <c r="C984" s="998"/>
      <c r="D984" s="998"/>
      <c r="E984" s="999"/>
      <c r="F984" s="999"/>
      <c r="G984" s="997"/>
      <c r="H984" s="1000"/>
      <c r="I984" s="1001"/>
      <c r="J984" s="1002"/>
      <c r="K984" s="1001"/>
      <c r="L984" s="997"/>
      <c r="M984" s="1858"/>
      <c r="N984" s="1002"/>
      <c r="O984" s="936"/>
      <c r="P984" s="936"/>
      <c r="Q984" s="936"/>
    </row>
    <row r="985" spans="1:17" s="937" customFormat="1" x14ac:dyDescent="0.2">
      <c r="A985" s="1011"/>
      <c r="B985" s="997"/>
      <c r="C985" s="998"/>
      <c r="D985" s="998"/>
      <c r="E985" s="999"/>
      <c r="F985" s="999"/>
      <c r="G985" s="997"/>
      <c r="H985" s="1000"/>
      <c r="I985" s="1001"/>
      <c r="J985" s="1002"/>
      <c r="K985" s="1001"/>
      <c r="L985" s="997"/>
      <c r="M985" s="1858"/>
      <c r="N985" s="1002"/>
      <c r="O985" s="936"/>
      <c r="P985" s="936"/>
      <c r="Q985" s="936"/>
    </row>
    <row r="986" spans="1:17" s="937" customFormat="1" x14ac:dyDescent="0.2">
      <c r="A986" s="1011"/>
      <c r="B986" s="997"/>
      <c r="C986" s="998"/>
      <c r="D986" s="998"/>
      <c r="E986" s="999"/>
      <c r="F986" s="999"/>
      <c r="G986" s="997"/>
      <c r="H986" s="1000"/>
      <c r="I986" s="1001"/>
      <c r="J986" s="1002"/>
      <c r="K986" s="1001"/>
      <c r="L986" s="997"/>
      <c r="M986" s="1858"/>
      <c r="N986" s="1002"/>
      <c r="O986" s="936"/>
      <c r="P986" s="936"/>
      <c r="Q986" s="936"/>
    </row>
    <row r="987" spans="1:17" s="937" customFormat="1" x14ac:dyDescent="0.2">
      <c r="A987" s="1011"/>
      <c r="B987" s="997"/>
      <c r="C987" s="998"/>
      <c r="D987" s="998"/>
      <c r="E987" s="999"/>
      <c r="F987" s="999"/>
      <c r="G987" s="997"/>
      <c r="H987" s="1000"/>
      <c r="I987" s="1001"/>
      <c r="J987" s="1002"/>
      <c r="K987" s="1001"/>
      <c r="L987" s="997"/>
      <c r="M987" s="1858"/>
      <c r="N987" s="1002"/>
      <c r="O987" s="936"/>
      <c r="P987" s="936"/>
      <c r="Q987" s="936"/>
    </row>
    <row r="988" spans="1:17" s="937" customFormat="1" x14ac:dyDescent="0.2">
      <c r="A988" s="1011"/>
      <c r="B988" s="997"/>
      <c r="C988" s="998"/>
      <c r="D988" s="998"/>
      <c r="E988" s="999"/>
      <c r="F988" s="999"/>
      <c r="G988" s="997"/>
      <c r="H988" s="1000"/>
      <c r="I988" s="1001"/>
      <c r="J988" s="1002"/>
      <c r="K988" s="1001"/>
      <c r="L988" s="997"/>
      <c r="M988" s="1858"/>
      <c r="N988" s="1002"/>
      <c r="O988" s="936"/>
      <c r="P988" s="936"/>
      <c r="Q988" s="936"/>
    </row>
    <row r="989" spans="1:17" s="937" customFormat="1" x14ac:dyDescent="0.2">
      <c r="A989" s="1011"/>
      <c r="B989" s="997"/>
      <c r="C989" s="998"/>
      <c r="D989" s="998"/>
      <c r="E989" s="999"/>
      <c r="F989" s="999"/>
      <c r="G989" s="997"/>
      <c r="H989" s="1000"/>
      <c r="I989" s="1001"/>
      <c r="J989" s="1002"/>
      <c r="K989" s="1001"/>
      <c r="L989" s="997"/>
      <c r="M989" s="1858"/>
      <c r="N989" s="1002"/>
      <c r="O989" s="936"/>
      <c r="P989" s="936"/>
      <c r="Q989" s="936"/>
    </row>
    <row r="990" spans="1:17" s="937" customFormat="1" x14ac:dyDescent="0.2">
      <c r="A990" s="1011"/>
      <c r="B990" s="997"/>
      <c r="C990" s="998"/>
      <c r="D990" s="998"/>
      <c r="E990" s="999"/>
      <c r="F990" s="999"/>
      <c r="G990" s="997"/>
      <c r="H990" s="1000"/>
      <c r="I990" s="1001"/>
      <c r="J990" s="1002"/>
      <c r="K990" s="1001"/>
      <c r="L990" s="997"/>
      <c r="M990" s="1858"/>
      <c r="N990" s="1002"/>
      <c r="O990" s="936"/>
      <c r="P990" s="936"/>
      <c r="Q990" s="936"/>
    </row>
    <row r="991" spans="1:17" s="937" customFormat="1" x14ac:dyDescent="0.2">
      <c r="A991" s="1011"/>
      <c r="B991" s="997"/>
      <c r="C991" s="998"/>
      <c r="D991" s="998"/>
      <c r="E991" s="999"/>
      <c r="F991" s="999"/>
      <c r="G991" s="997"/>
      <c r="H991" s="1000"/>
      <c r="I991" s="1001"/>
      <c r="J991" s="1002"/>
      <c r="K991" s="1001"/>
      <c r="L991" s="997"/>
      <c r="M991" s="1858"/>
      <c r="N991" s="1002"/>
      <c r="O991" s="936"/>
      <c r="P991" s="936"/>
      <c r="Q991" s="936"/>
    </row>
    <row r="992" spans="1:17" s="937" customFormat="1" x14ac:dyDescent="0.2">
      <c r="A992" s="1011"/>
      <c r="B992" s="997"/>
      <c r="C992" s="998"/>
      <c r="D992" s="998"/>
      <c r="E992" s="999"/>
      <c r="F992" s="999"/>
      <c r="G992" s="997"/>
      <c r="H992" s="1000"/>
      <c r="I992" s="1001"/>
      <c r="J992" s="1002"/>
      <c r="K992" s="1001"/>
      <c r="L992" s="997"/>
      <c r="M992" s="1858"/>
      <c r="N992" s="1002"/>
      <c r="O992" s="936"/>
      <c r="P992" s="936"/>
      <c r="Q992" s="936"/>
    </row>
    <row r="993" spans="1:17" s="937" customFormat="1" x14ac:dyDescent="0.2">
      <c r="A993" s="1011"/>
      <c r="B993" s="997"/>
      <c r="C993" s="998"/>
      <c r="D993" s="998"/>
      <c r="E993" s="999"/>
      <c r="F993" s="999"/>
      <c r="G993" s="997"/>
      <c r="H993" s="1000"/>
      <c r="I993" s="1001"/>
      <c r="J993" s="1002"/>
      <c r="K993" s="1001"/>
      <c r="L993" s="997"/>
      <c r="M993" s="1858"/>
      <c r="N993" s="1002"/>
      <c r="O993" s="936"/>
      <c r="P993" s="936"/>
      <c r="Q993" s="936"/>
    </row>
    <row r="994" spans="1:17" s="937" customFormat="1" x14ac:dyDescent="0.2">
      <c r="A994" s="1011"/>
      <c r="B994" s="997"/>
      <c r="C994" s="998"/>
      <c r="D994" s="998"/>
      <c r="E994" s="999"/>
      <c r="F994" s="999"/>
      <c r="G994" s="997"/>
      <c r="H994" s="1000"/>
      <c r="I994" s="1001"/>
      <c r="J994" s="1002"/>
      <c r="K994" s="1001"/>
      <c r="L994" s="997"/>
      <c r="M994" s="1858"/>
      <c r="N994" s="1002"/>
      <c r="O994" s="936"/>
      <c r="P994" s="936"/>
      <c r="Q994" s="936"/>
    </row>
    <row r="995" spans="1:17" s="937" customFormat="1" x14ac:dyDescent="0.2">
      <c r="A995" s="1011"/>
      <c r="B995" s="997"/>
      <c r="C995" s="998"/>
      <c r="D995" s="998"/>
      <c r="E995" s="999"/>
      <c r="F995" s="999"/>
      <c r="G995" s="997"/>
      <c r="H995" s="1000"/>
      <c r="I995" s="1001"/>
      <c r="J995" s="1002"/>
      <c r="K995" s="1001"/>
      <c r="L995" s="997"/>
      <c r="M995" s="1858"/>
      <c r="N995" s="1002"/>
      <c r="O995" s="936"/>
      <c r="P995" s="936"/>
      <c r="Q995" s="936"/>
    </row>
    <row r="996" spans="1:17" s="937" customFormat="1" x14ac:dyDescent="0.2">
      <c r="A996" s="1011"/>
      <c r="B996" s="997"/>
      <c r="C996" s="998"/>
      <c r="D996" s="998"/>
      <c r="E996" s="999"/>
      <c r="F996" s="999"/>
      <c r="G996" s="997"/>
      <c r="H996" s="1000"/>
      <c r="I996" s="1001"/>
      <c r="J996" s="1002"/>
      <c r="K996" s="1001"/>
      <c r="L996" s="997"/>
      <c r="M996" s="1858"/>
      <c r="N996" s="1002"/>
      <c r="O996" s="936"/>
      <c r="P996" s="936"/>
      <c r="Q996" s="936"/>
    </row>
    <row r="997" spans="1:17" s="937" customFormat="1" x14ac:dyDescent="0.2">
      <c r="A997" s="1011"/>
      <c r="B997" s="997"/>
      <c r="C997" s="998"/>
      <c r="D997" s="998"/>
      <c r="E997" s="999"/>
      <c r="F997" s="999"/>
      <c r="G997" s="997"/>
      <c r="H997" s="1000"/>
      <c r="I997" s="1001"/>
      <c r="J997" s="1002"/>
      <c r="K997" s="1001"/>
      <c r="L997" s="997"/>
      <c r="M997" s="1858"/>
      <c r="N997" s="1002"/>
      <c r="O997" s="936"/>
      <c r="P997" s="936"/>
      <c r="Q997" s="936"/>
    </row>
    <row r="998" spans="1:17" s="937" customFormat="1" x14ac:dyDescent="0.2">
      <c r="A998" s="1011"/>
      <c r="B998" s="997"/>
      <c r="C998" s="998"/>
      <c r="D998" s="998"/>
      <c r="E998" s="999"/>
      <c r="F998" s="999"/>
      <c r="G998" s="997"/>
      <c r="H998" s="1000"/>
      <c r="I998" s="1001"/>
      <c r="J998" s="1002"/>
      <c r="K998" s="1001"/>
      <c r="L998" s="997"/>
      <c r="M998" s="1858"/>
      <c r="N998" s="1002"/>
      <c r="O998" s="936"/>
      <c r="P998" s="936"/>
      <c r="Q998" s="936"/>
    </row>
    <row r="999" spans="1:17" s="937" customFormat="1" x14ac:dyDescent="0.2">
      <c r="A999" s="1011"/>
      <c r="B999" s="997"/>
      <c r="C999" s="998"/>
      <c r="D999" s="998"/>
      <c r="E999" s="999"/>
      <c r="F999" s="999"/>
      <c r="G999" s="997"/>
      <c r="H999" s="1000"/>
      <c r="I999" s="1001"/>
      <c r="J999" s="1002"/>
      <c r="K999" s="1001"/>
      <c r="L999" s="997"/>
      <c r="M999" s="1858"/>
      <c r="N999" s="1002"/>
      <c r="O999" s="936"/>
      <c r="P999" s="936"/>
      <c r="Q999" s="936"/>
    </row>
    <row r="1000" spans="1:17" s="937" customFormat="1" x14ac:dyDescent="0.2">
      <c r="A1000" s="1011"/>
      <c r="B1000" s="997"/>
      <c r="C1000" s="998"/>
      <c r="D1000" s="998"/>
      <c r="E1000" s="999"/>
      <c r="F1000" s="999"/>
      <c r="G1000" s="997"/>
      <c r="H1000" s="1000"/>
      <c r="I1000" s="1001"/>
      <c r="J1000" s="1002"/>
      <c r="K1000" s="1001"/>
      <c r="L1000" s="997"/>
      <c r="M1000" s="1858"/>
      <c r="N1000" s="1002"/>
      <c r="O1000" s="936"/>
      <c r="P1000" s="936"/>
      <c r="Q1000" s="936"/>
    </row>
    <row r="1001" spans="1:17" s="937" customFormat="1" x14ac:dyDescent="0.2">
      <c r="A1001" s="1011"/>
      <c r="B1001" s="997"/>
      <c r="C1001" s="998"/>
      <c r="D1001" s="998"/>
      <c r="E1001" s="999"/>
      <c r="F1001" s="999"/>
      <c r="G1001" s="997"/>
      <c r="H1001" s="1000"/>
      <c r="I1001" s="1001"/>
      <c r="J1001" s="1002"/>
      <c r="K1001" s="1001"/>
      <c r="L1001" s="997"/>
      <c r="M1001" s="1858"/>
      <c r="N1001" s="1002"/>
      <c r="O1001" s="936"/>
      <c r="P1001" s="936"/>
      <c r="Q1001" s="936"/>
    </row>
    <row r="1002" spans="1:17" s="937" customFormat="1" x14ac:dyDescent="0.2">
      <c r="A1002" s="1011"/>
      <c r="B1002" s="997"/>
      <c r="C1002" s="998"/>
      <c r="D1002" s="998"/>
      <c r="E1002" s="999"/>
      <c r="F1002" s="999"/>
      <c r="G1002" s="997"/>
      <c r="H1002" s="1000"/>
      <c r="I1002" s="1001"/>
      <c r="J1002" s="1002"/>
      <c r="K1002" s="1001"/>
      <c r="L1002" s="997"/>
      <c r="M1002" s="1858"/>
      <c r="N1002" s="1002"/>
      <c r="O1002" s="936"/>
      <c r="P1002" s="936"/>
      <c r="Q1002" s="936"/>
    </row>
    <row r="1003" spans="1:17" s="937" customFormat="1" x14ac:dyDescent="0.2">
      <c r="A1003" s="1011"/>
      <c r="B1003" s="997"/>
      <c r="C1003" s="998"/>
      <c r="D1003" s="998"/>
      <c r="E1003" s="999"/>
      <c r="F1003" s="999"/>
      <c r="G1003" s="997"/>
      <c r="H1003" s="1000"/>
      <c r="I1003" s="1001"/>
      <c r="J1003" s="1002"/>
      <c r="K1003" s="1001"/>
      <c r="L1003" s="997"/>
      <c r="M1003" s="1858"/>
      <c r="N1003" s="1002"/>
      <c r="O1003" s="936"/>
      <c r="P1003" s="936"/>
      <c r="Q1003" s="936"/>
    </row>
    <row r="1004" spans="1:17" s="937" customFormat="1" x14ac:dyDescent="0.2">
      <c r="A1004" s="1011"/>
      <c r="B1004" s="997"/>
      <c r="C1004" s="998"/>
      <c r="D1004" s="998"/>
      <c r="E1004" s="999"/>
      <c r="F1004" s="999"/>
      <c r="G1004" s="997"/>
      <c r="H1004" s="1000"/>
      <c r="I1004" s="1001"/>
      <c r="J1004" s="1002"/>
      <c r="K1004" s="1001"/>
      <c r="L1004" s="997"/>
      <c r="M1004" s="1858"/>
      <c r="N1004" s="1002"/>
      <c r="O1004" s="936"/>
      <c r="P1004" s="936"/>
      <c r="Q1004" s="936"/>
    </row>
    <row r="1005" spans="1:17" s="937" customFormat="1" x14ac:dyDescent="0.2">
      <c r="A1005" s="1011"/>
      <c r="B1005" s="997"/>
      <c r="C1005" s="998"/>
      <c r="D1005" s="998"/>
      <c r="E1005" s="999"/>
      <c r="F1005" s="999"/>
      <c r="G1005" s="997"/>
      <c r="H1005" s="1000"/>
      <c r="I1005" s="1001"/>
      <c r="J1005" s="1002"/>
      <c r="K1005" s="1001"/>
      <c r="L1005" s="997"/>
      <c r="M1005" s="1858"/>
      <c r="N1005" s="1002"/>
      <c r="O1005" s="936"/>
      <c r="P1005" s="936"/>
      <c r="Q1005" s="936"/>
    </row>
    <row r="1006" spans="1:17" s="937" customFormat="1" x14ac:dyDescent="0.2">
      <c r="A1006" s="1011"/>
      <c r="B1006" s="997"/>
      <c r="C1006" s="998"/>
      <c r="D1006" s="998"/>
      <c r="E1006" s="999"/>
      <c r="F1006" s="999"/>
      <c r="G1006" s="997"/>
      <c r="H1006" s="1000"/>
      <c r="I1006" s="1001"/>
      <c r="J1006" s="1002"/>
      <c r="K1006" s="1001"/>
      <c r="L1006" s="997"/>
      <c r="M1006" s="1858"/>
      <c r="N1006" s="1002"/>
      <c r="O1006" s="936"/>
      <c r="P1006" s="936"/>
      <c r="Q1006" s="936"/>
    </row>
    <row r="1007" spans="1:17" s="937" customFormat="1" x14ac:dyDescent="0.2">
      <c r="A1007" s="1011"/>
      <c r="B1007" s="997"/>
      <c r="C1007" s="998"/>
      <c r="D1007" s="998"/>
      <c r="E1007" s="999"/>
      <c r="F1007" s="999"/>
      <c r="G1007" s="997"/>
      <c r="H1007" s="1000"/>
      <c r="I1007" s="1001"/>
      <c r="J1007" s="1002"/>
      <c r="K1007" s="1001"/>
      <c r="L1007" s="997"/>
      <c r="M1007" s="1858"/>
      <c r="N1007" s="1002"/>
      <c r="O1007" s="936"/>
      <c r="P1007" s="936"/>
      <c r="Q1007" s="936"/>
    </row>
    <row r="1008" spans="1:17" s="937" customFormat="1" x14ac:dyDescent="0.2">
      <c r="A1008" s="1011"/>
      <c r="B1008" s="997"/>
      <c r="C1008" s="998"/>
      <c r="D1008" s="998"/>
      <c r="E1008" s="999"/>
      <c r="F1008" s="999"/>
      <c r="G1008" s="997"/>
      <c r="H1008" s="1000"/>
      <c r="I1008" s="1001"/>
      <c r="J1008" s="1002"/>
      <c r="K1008" s="1001"/>
      <c r="L1008" s="997"/>
      <c r="M1008" s="1858"/>
      <c r="N1008" s="1002"/>
      <c r="O1008" s="936"/>
      <c r="P1008" s="936"/>
      <c r="Q1008" s="936"/>
    </row>
    <row r="1009" spans="1:17" s="937" customFormat="1" x14ac:dyDescent="0.2">
      <c r="A1009" s="1011"/>
      <c r="B1009" s="997"/>
      <c r="C1009" s="998"/>
      <c r="D1009" s="998"/>
      <c r="E1009" s="999"/>
      <c r="F1009" s="999"/>
      <c r="G1009" s="997"/>
      <c r="H1009" s="1000"/>
      <c r="I1009" s="1001"/>
      <c r="J1009" s="1002"/>
      <c r="K1009" s="1001"/>
      <c r="L1009" s="997"/>
      <c r="M1009" s="1858"/>
      <c r="N1009" s="1002"/>
      <c r="O1009" s="936"/>
      <c r="P1009" s="936"/>
      <c r="Q1009" s="936"/>
    </row>
    <row r="1010" spans="1:17" s="937" customFormat="1" x14ac:dyDescent="0.2">
      <c r="A1010" s="1011"/>
      <c r="B1010" s="997"/>
      <c r="C1010" s="998"/>
      <c r="D1010" s="998"/>
      <c r="E1010" s="999"/>
      <c r="F1010" s="999"/>
      <c r="G1010" s="997"/>
      <c r="H1010" s="1000"/>
      <c r="I1010" s="1001"/>
      <c r="J1010" s="1002"/>
      <c r="K1010" s="1001"/>
      <c r="L1010" s="997"/>
      <c r="M1010" s="1858"/>
      <c r="N1010" s="1002"/>
      <c r="O1010" s="936"/>
      <c r="P1010" s="936"/>
      <c r="Q1010" s="936"/>
    </row>
    <row r="1011" spans="1:17" s="937" customFormat="1" x14ac:dyDescent="0.2">
      <c r="A1011" s="1011"/>
      <c r="B1011" s="997"/>
      <c r="C1011" s="998"/>
      <c r="D1011" s="998"/>
      <c r="E1011" s="999"/>
      <c r="F1011" s="999"/>
      <c r="G1011" s="997"/>
      <c r="H1011" s="1000"/>
      <c r="I1011" s="1001"/>
      <c r="J1011" s="1002"/>
      <c r="K1011" s="1001"/>
      <c r="L1011" s="997"/>
      <c r="M1011" s="1858"/>
      <c r="N1011" s="1002"/>
      <c r="O1011" s="936"/>
      <c r="P1011" s="936"/>
      <c r="Q1011" s="936"/>
    </row>
    <row r="1012" spans="1:17" s="937" customFormat="1" x14ac:dyDescent="0.2">
      <c r="A1012" s="1011"/>
      <c r="B1012" s="997"/>
      <c r="C1012" s="998"/>
      <c r="D1012" s="998"/>
      <c r="E1012" s="999"/>
      <c r="F1012" s="999"/>
      <c r="G1012" s="997"/>
      <c r="H1012" s="1000"/>
      <c r="I1012" s="1001"/>
      <c r="J1012" s="1002"/>
      <c r="K1012" s="1001"/>
      <c r="L1012" s="997"/>
      <c r="M1012" s="1858"/>
      <c r="N1012" s="1002"/>
      <c r="O1012" s="936"/>
      <c r="P1012" s="936"/>
      <c r="Q1012" s="936"/>
    </row>
    <row r="1013" spans="1:17" s="937" customFormat="1" x14ac:dyDescent="0.2">
      <c r="A1013" s="1011"/>
      <c r="B1013" s="997"/>
      <c r="C1013" s="998"/>
      <c r="D1013" s="998"/>
      <c r="E1013" s="999"/>
      <c r="F1013" s="999"/>
      <c r="G1013" s="997"/>
      <c r="H1013" s="1000"/>
      <c r="I1013" s="1001"/>
      <c r="J1013" s="1002"/>
      <c r="K1013" s="1001"/>
      <c r="L1013" s="997"/>
      <c r="M1013" s="1858"/>
      <c r="N1013" s="1002"/>
      <c r="O1013" s="936"/>
      <c r="P1013" s="936"/>
      <c r="Q1013" s="936"/>
    </row>
    <row r="1014" spans="1:17" s="937" customFormat="1" x14ac:dyDescent="0.2">
      <c r="A1014" s="1011"/>
      <c r="B1014" s="997"/>
      <c r="C1014" s="998"/>
      <c r="D1014" s="998"/>
      <c r="E1014" s="999"/>
      <c r="F1014" s="999"/>
      <c r="G1014" s="997"/>
      <c r="H1014" s="1000"/>
      <c r="I1014" s="1001"/>
      <c r="J1014" s="1002"/>
      <c r="K1014" s="1001"/>
      <c r="L1014" s="997"/>
      <c r="M1014" s="1858"/>
      <c r="N1014" s="1002"/>
      <c r="O1014" s="936"/>
      <c r="P1014" s="936"/>
      <c r="Q1014" s="936"/>
    </row>
    <row r="1015" spans="1:17" s="937" customFormat="1" x14ac:dyDescent="0.2">
      <c r="A1015" s="1011"/>
      <c r="B1015" s="997"/>
      <c r="C1015" s="998"/>
      <c r="D1015" s="998"/>
      <c r="E1015" s="999"/>
      <c r="F1015" s="999"/>
      <c r="G1015" s="997"/>
      <c r="H1015" s="1000"/>
      <c r="I1015" s="1001"/>
      <c r="J1015" s="1002"/>
      <c r="K1015" s="1001"/>
      <c r="L1015" s="997"/>
      <c r="M1015" s="1858"/>
      <c r="N1015" s="1002"/>
      <c r="O1015" s="936"/>
      <c r="P1015" s="936"/>
      <c r="Q1015" s="936"/>
    </row>
  </sheetData>
  <mergeCells count="22">
    <mergeCell ref="M7:M9"/>
    <mergeCell ref="C8:C9"/>
    <mergeCell ref="N7:N9"/>
    <mergeCell ref="K7:L8"/>
    <mergeCell ref="A99:G99"/>
    <mergeCell ref="C72:E72"/>
    <mergeCell ref="C73:G73"/>
    <mergeCell ref="C76:G76"/>
    <mergeCell ref="C80:E80"/>
    <mergeCell ref="B8:B9"/>
    <mergeCell ref="C13:G13"/>
    <mergeCell ref="C31:E31"/>
    <mergeCell ref="G7:G9"/>
    <mergeCell ref="D8:D9"/>
    <mergeCell ref="A1:L1"/>
    <mergeCell ref="A2:L2"/>
    <mergeCell ref="E8:E9"/>
    <mergeCell ref="H7:H9"/>
    <mergeCell ref="I7:I9"/>
    <mergeCell ref="A4:L4"/>
    <mergeCell ref="A8:A9"/>
    <mergeCell ref="J7:J9"/>
  </mergeCells>
  <pageMargins left="0.39370078740157483" right="0.39370078740157483" top="0.96" bottom="0.19685039370078741" header="0.31496062992125984" footer="0.31496062992125984"/>
  <pageSetup paperSize="256" scale="75" orientation="landscape" horizontalDpi="4294967293" verticalDpi="4294967293" r:id="rId1"/>
  <rowBreaks count="2" manualBreakCount="2">
    <brk id="37" max="12" man="1"/>
    <brk id="82" max="12" man="1"/>
  </rowBreaks>
  <ignoredErrors>
    <ignoredError sqref="M82:M85 M37:M40 M69:M74 M15:M24 M26:M35 M75:M80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1"/>
  <sheetViews>
    <sheetView view="pageBreakPreview" zoomScale="80" zoomScaleNormal="100" zoomScaleSheetLayoutView="80" workbookViewId="0">
      <pane ySplit="9" topLeftCell="A10" activePane="bottomLeft" state="frozen"/>
      <selection pane="bottomLeft" activeCell="E11" sqref="E11"/>
    </sheetView>
  </sheetViews>
  <sheetFormatPr defaultColWidth="18.140625" defaultRowHeight="15" x14ac:dyDescent="0.2"/>
  <cols>
    <col min="1" max="1" width="4.7109375" style="944" customWidth="1"/>
    <col min="2" max="2" width="7.42578125" style="941" customWidth="1"/>
    <col min="3" max="3" width="23.85546875" style="939" customWidth="1"/>
    <col min="4" max="4" width="19.5703125" style="939" customWidth="1"/>
    <col min="5" max="5" width="37.28515625" style="940" customWidth="1"/>
    <col min="6" max="6" width="19.5703125" style="940" customWidth="1"/>
    <col min="7" max="7" width="8.140625" style="941" customWidth="1"/>
    <col min="8" max="8" width="9.7109375" style="942" customWidth="1"/>
    <col min="9" max="9" width="10.5703125" style="943" customWidth="1"/>
    <col min="10" max="10" width="20.7109375" style="935" customWidth="1"/>
    <col min="11" max="11" width="9.5703125" style="943" customWidth="1"/>
    <col min="12" max="12" width="8.28515625" style="941" customWidth="1"/>
    <col min="13" max="13" width="8.42578125" style="941" hidden="1" customWidth="1"/>
    <col min="14" max="14" width="12.28515625" style="935" hidden="1" customWidth="1"/>
    <col min="15" max="17" width="18.140625" style="936"/>
    <col min="18" max="16384" width="18.140625" style="937"/>
  </cols>
  <sheetData>
    <row r="1" spans="1:19" ht="15.75" customHeight="1" x14ac:dyDescent="0.25">
      <c r="A1" s="2136" t="s">
        <v>1034</v>
      </c>
      <c r="B1" s="2136"/>
      <c r="C1" s="2136"/>
      <c r="D1" s="2136"/>
      <c r="E1" s="2136"/>
      <c r="F1" s="2136"/>
      <c r="G1" s="2136"/>
      <c r="H1" s="2136"/>
      <c r="I1" s="2136"/>
      <c r="J1" s="2136"/>
      <c r="K1" s="2136"/>
      <c r="L1" s="2136"/>
      <c r="M1" s="2136"/>
      <c r="N1" s="2136"/>
    </row>
    <row r="2" spans="1:19" ht="15.75" customHeight="1" x14ac:dyDescent="0.25">
      <c r="A2" s="2136" t="s">
        <v>1347</v>
      </c>
      <c r="B2" s="2136"/>
      <c r="C2" s="2136"/>
      <c r="D2" s="2136"/>
      <c r="E2" s="2136"/>
      <c r="F2" s="2136"/>
      <c r="G2" s="2136"/>
      <c r="H2" s="2136"/>
      <c r="I2" s="2136"/>
      <c r="J2" s="2136"/>
      <c r="K2" s="2136"/>
      <c r="L2" s="2136"/>
      <c r="M2" s="2136"/>
      <c r="N2" s="2136"/>
    </row>
    <row r="3" spans="1:19" ht="15.75" customHeight="1" x14ac:dyDescent="0.25">
      <c r="A3" s="2136" t="s">
        <v>1909</v>
      </c>
      <c r="B3" s="2136"/>
      <c r="C3" s="2136"/>
      <c r="D3" s="2136"/>
      <c r="E3" s="2136"/>
      <c r="F3" s="2136"/>
      <c r="G3" s="2136"/>
      <c r="H3" s="2136"/>
      <c r="I3" s="2136"/>
      <c r="J3" s="2136"/>
      <c r="K3" s="2136"/>
      <c r="L3" s="2136"/>
      <c r="M3" s="2136"/>
      <c r="N3" s="2136"/>
    </row>
    <row r="4" spans="1:19" ht="15.75" customHeight="1" x14ac:dyDescent="0.25">
      <c r="A4" s="1802"/>
      <c r="B4" s="1802"/>
      <c r="C4" s="1802"/>
      <c r="D4" s="1802"/>
      <c r="E4" s="1802"/>
      <c r="F4" s="1874"/>
      <c r="G4" s="1802"/>
      <c r="H4" s="1802"/>
      <c r="I4" s="1802"/>
      <c r="J4" s="1802"/>
      <c r="K4" s="1802"/>
      <c r="L4" s="1802"/>
      <c r="M4" s="1802"/>
      <c r="N4" s="1802"/>
    </row>
    <row r="5" spans="1:19" ht="8.25" customHeight="1" x14ac:dyDescent="0.25">
      <c r="A5" s="1164"/>
      <c r="B5" s="1160"/>
      <c r="C5" s="1158"/>
      <c r="D5" s="1158"/>
      <c r="E5" s="1159"/>
      <c r="F5" s="1159"/>
      <c r="G5" s="1160"/>
      <c r="H5" s="1161"/>
      <c r="I5" s="1165"/>
      <c r="J5" s="1166"/>
      <c r="K5" s="1167"/>
      <c r="L5" s="1168"/>
      <c r="M5" s="1322"/>
      <c r="N5" s="1163"/>
    </row>
    <row r="6" spans="1:19" ht="15" customHeight="1" x14ac:dyDescent="0.25">
      <c r="A6" s="1169"/>
      <c r="B6" s="1170"/>
      <c r="C6" s="1171"/>
      <c r="D6" s="1172"/>
      <c r="E6" s="1173"/>
      <c r="F6" s="1173"/>
      <c r="G6" s="2133" t="s">
        <v>1262</v>
      </c>
      <c r="H6" s="2133" t="s">
        <v>1263</v>
      </c>
      <c r="I6" s="2137" t="s">
        <v>1264</v>
      </c>
      <c r="J6" s="2133" t="s">
        <v>14</v>
      </c>
      <c r="K6" s="2145" t="s">
        <v>876</v>
      </c>
      <c r="L6" s="2146"/>
      <c r="M6" s="2133" t="s">
        <v>1265</v>
      </c>
      <c r="N6" s="2133" t="s">
        <v>1266</v>
      </c>
      <c r="O6" s="936" t="s">
        <v>1333</v>
      </c>
      <c r="P6" s="936" t="s">
        <v>1332</v>
      </c>
      <c r="S6" s="937" t="s">
        <v>1334</v>
      </c>
    </row>
    <row r="7" spans="1:19" ht="30" customHeight="1" x14ac:dyDescent="0.2">
      <c r="A7" s="2140" t="s">
        <v>1261</v>
      </c>
      <c r="B7" s="2134" t="s">
        <v>13</v>
      </c>
      <c r="C7" s="2134" t="s">
        <v>8</v>
      </c>
      <c r="D7" s="2134" t="s">
        <v>9</v>
      </c>
      <c r="E7" s="2134" t="s">
        <v>1</v>
      </c>
      <c r="F7" s="1861" t="s">
        <v>1853</v>
      </c>
      <c r="G7" s="2134"/>
      <c r="H7" s="2134"/>
      <c r="I7" s="2138"/>
      <c r="J7" s="2134"/>
      <c r="K7" s="2147"/>
      <c r="L7" s="2148"/>
      <c r="M7" s="2134"/>
      <c r="N7" s="2134"/>
    </row>
    <row r="8" spans="1:19" s="946" customFormat="1" x14ac:dyDescent="0.2">
      <c r="A8" s="2141"/>
      <c r="B8" s="2135"/>
      <c r="C8" s="2135"/>
      <c r="D8" s="2135"/>
      <c r="E8" s="2135"/>
      <c r="F8" s="1862"/>
      <c r="G8" s="2135"/>
      <c r="H8" s="2135"/>
      <c r="I8" s="2139"/>
      <c r="J8" s="2135"/>
      <c r="K8" s="1174" t="s">
        <v>15</v>
      </c>
      <c r="L8" s="1175" t="s">
        <v>16</v>
      </c>
      <c r="M8" s="2135"/>
      <c r="N8" s="2135"/>
      <c r="O8" s="945"/>
      <c r="P8" s="945"/>
      <c r="Q8" s="945"/>
    </row>
    <row r="9" spans="1:19" s="949" customFormat="1" x14ac:dyDescent="0.2">
      <c r="A9" s="1176">
        <v>1</v>
      </c>
      <c r="B9" s="1177">
        <v>2</v>
      </c>
      <c r="C9" s="1177">
        <v>3</v>
      </c>
      <c r="D9" s="1177">
        <v>4</v>
      </c>
      <c r="E9" s="1177">
        <v>5</v>
      </c>
      <c r="F9" s="1177"/>
      <c r="G9" s="1177">
        <v>6</v>
      </c>
      <c r="H9" s="1177">
        <v>7</v>
      </c>
      <c r="I9" s="1178">
        <v>8</v>
      </c>
      <c r="J9" s="1177">
        <v>9</v>
      </c>
      <c r="K9" s="1178">
        <v>10</v>
      </c>
      <c r="L9" s="1177">
        <v>11</v>
      </c>
      <c r="M9" s="1177">
        <v>12</v>
      </c>
      <c r="N9" s="1177">
        <v>13</v>
      </c>
      <c r="O9" s="948"/>
      <c r="P9" s="948"/>
      <c r="Q9" s="948"/>
    </row>
    <row r="10" spans="1:19" ht="18" customHeight="1" x14ac:dyDescent="0.25">
      <c r="A10" s="1497"/>
      <c r="B10" s="1171"/>
      <c r="C10" s="1171"/>
      <c r="D10" s="1171"/>
      <c r="E10" s="1320"/>
      <c r="F10" s="1860"/>
      <c r="G10" s="1171"/>
      <c r="H10" s="1320"/>
      <c r="I10" s="1324"/>
      <c r="J10" s="1498"/>
      <c r="K10" s="1499"/>
      <c r="L10" s="1171"/>
      <c r="M10" s="1171"/>
      <c r="N10" s="1498"/>
    </row>
    <row r="11" spans="1:19" s="952" customFormat="1" ht="18" customHeight="1" x14ac:dyDescent="0.2">
      <c r="A11" s="1179"/>
      <c r="B11" s="1180">
        <v>10</v>
      </c>
      <c r="C11" s="1181" t="s">
        <v>409</v>
      </c>
      <c r="D11" s="1180"/>
      <c r="E11" s="1180"/>
      <c r="F11" s="1180"/>
      <c r="G11" s="1180"/>
      <c r="H11" s="1182">
        <f>H12+H21+H45+H41</f>
        <v>118</v>
      </c>
      <c r="I11" s="1183">
        <f>I12+I21+I45+I41</f>
        <v>1282753</v>
      </c>
      <c r="J11" s="1319"/>
      <c r="K11" s="1183"/>
      <c r="L11" s="1180"/>
      <c r="M11" s="1180"/>
      <c r="N11" s="1908"/>
      <c r="O11" s="951" t="s">
        <v>1386</v>
      </c>
      <c r="P11" s="951">
        <f>O12+O21+O41+O45</f>
        <v>31</v>
      </c>
      <c r="Q11" s="951"/>
    </row>
    <row r="12" spans="1:19" s="952" customFormat="1" ht="18" customHeight="1" x14ac:dyDescent="0.2">
      <c r="A12" s="1184"/>
      <c r="B12" s="1180">
        <v>10611</v>
      </c>
      <c r="C12" s="2130" t="s">
        <v>995</v>
      </c>
      <c r="D12" s="2131"/>
      <c r="E12" s="2131"/>
      <c r="F12" s="2131"/>
      <c r="G12" s="2132"/>
      <c r="H12" s="1197">
        <f>SUM(H13:H19)</f>
        <v>19</v>
      </c>
      <c r="I12" s="1198">
        <f>SUM(I13:I19)</f>
        <v>107000</v>
      </c>
      <c r="J12" s="1272"/>
      <c r="K12" s="1154">
        <f>SUM(K13:K19)</f>
        <v>375</v>
      </c>
      <c r="L12" s="1197"/>
      <c r="M12" s="1197"/>
      <c r="N12" s="1319"/>
      <c r="O12" s="1913">
        <f>SUM(O13:O19)</f>
        <v>7</v>
      </c>
      <c r="P12" s="951"/>
      <c r="Q12" s="951"/>
    </row>
    <row r="13" spans="1:19" s="954" customFormat="1" ht="18" customHeight="1" x14ac:dyDescent="0.2">
      <c r="A13" s="1185">
        <v>1</v>
      </c>
      <c r="B13" s="1186">
        <v>10611</v>
      </c>
      <c r="C13" s="1188" t="s">
        <v>69</v>
      </c>
      <c r="D13" s="1193" t="s">
        <v>996</v>
      </c>
      <c r="E13" s="1223" t="s">
        <v>1243</v>
      </c>
      <c r="F13" s="1223"/>
      <c r="G13" s="1189" t="s">
        <v>1267</v>
      </c>
      <c r="H13" s="1192">
        <v>2</v>
      </c>
      <c r="I13" s="1187">
        <v>15000</v>
      </c>
      <c r="J13" s="1224" t="s">
        <v>998</v>
      </c>
      <c r="K13" s="1155">
        <v>50</v>
      </c>
      <c r="L13" s="1225" t="s">
        <v>30</v>
      </c>
      <c r="M13" s="1192"/>
      <c r="N13" s="1195"/>
      <c r="O13" s="953">
        <v>1</v>
      </c>
      <c r="P13" s="953"/>
      <c r="Q13" s="953"/>
    </row>
    <row r="14" spans="1:19" s="954" customFormat="1" ht="18" customHeight="1" x14ac:dyDescent="0.2">
      <c r="A14" s="1185">
        <v>2</v>
      </c>
      <c r="B14" s="1186">
        <v>10611</v>
      </c>
      <c r="C14" s="1188" t="s">
        <v>69</v>
      </c>
      <c r="D14" s="1193" t="s">
        <v>548</v>
      </c>
      <c r="E14" s="1223" t="s">
        <v>647</v>
      </c>
      <c r="F14" s="1223"/>
      <c r="G14" s="1189" t="s">
        <v>1267</v>
      </c>
      <c r="H14" s="1192">
        <v>3</v>
      </c>
      <c r="I14" s="1187">
        <v>20000</v>
      </c>
      <c r="J14" s="1224" t="s">
        <v>998</v>
      </c>
      <c r="K14" s="1155">
        <v>90</v>
      </c>
      <c r="L14" s="1225" t="s">
        <v>30</v>
      </c>
      <c r="M14" s="1192"/>
      <c r="N14" s="1195"/>
      <c r="O14" s="953">
        <v>1</v>
      </c>
      <c r="P14" s="953"/>
      <c r="Q14" s="953"/>
    </row>
    <row r="15" spans="1:19" s="954" customFormat="1" ht="18" customHeight="1" x14ac:dyDescent="0.2">
      <c r="A15" s="1185">
        <v>3</v>
      </c>
      <c r="B15" s="1186">
        <v>10611</v>
      </c>
      <c r="C15" s="1188" t="s">
        <v>69</v>
      </c>
      <c r="D15" s="1231" t="s">
        <v>546</v>
      </c>
      <c r="E15" s="1223" t="s">
        <v>646</v>
      </c>
      <c r="F15" s="1223"/>
      <c r="G15" s="1189" t="s">
        <v>1267</v>
      </c>
      <c r="H15" s="1283">
        <v>3</v>
      </c>
      <c r="I15" s="1187">
        <v>21000</v>
      </c>
      <c r="J15" s="1224" t="s">
        <v>998</v>
      </c>
      <c r="K15" s="1187">
        <v>50</v>
      </c>
      <c r="L15" s="1225" t="s">
        <v>30</v>
      </c>
      <c r="M15" s="1192"/>
      <c r="N15" s="1195"/>
      <c r="O15" s="953">
        <v>1</v>
      </c>
      <c r="P15" s="953"/>
      <c r="Q15" s="953"/>
    </row>
    <row r="16" spans="1:19" s="954" customFormat="1" ht="18" customHeight="1" x14ac:dyDescent="0.2">
      <c r="A16" s="1207">
        <v>4</v>
      </c>
      <c r="B16" s="1208">
        <v>10611</v>
      </c>
      <c r="C16" s="1209" t="s">
        <v>69</v>
      </c>
      <c r="D16" s="1233" t="s">
        <v>1030</v>
      </c>
      <c r="E16" s="1234" t="s">
        <v>646</v>
      </c>
      <c r="F16" s="1234"/>
      <c r="G16" s="1211" t="s">
        <v>1267</v>
      </c>
      <c r="H16" s="1293">
        <v>3</v>
      </c>
      <c r="I16" s="1212">
        <v>20000</v>
      </c>
      <c r="J16" s="1220" t="s">
        <v>998</v>
      </c>
      <c r="K16" s="1212">
        <v>60</v>
      </c>
      <c r="L16" s="1252" t="s">
        <v>30</v>
      </c>
      <c r="M16" s="1222"/>
      <c r="N16" s="1213"/>
      <c r="O16" s="953">
        <v>1</v>
      </c>
      <c r="P16" s="953"/>
      <c r="Q16" s="953"/>
    </row>
    <row r="17" spans="1:17" s="954" customFormat="1" ht="18" customHeight="1" x14ac:dyDescent="0.2">
      <c r="A17" s="1185">
        <v>5</v>
      </c>
      <c r="B17" s="1186">
        <v>10611</v>
      </c>
      <c r="C17" s="1188" t="s">
        <v>69</v>
      </c>
      <c r="D17" s="1231" t="s">
        <v>1031</v>
      </c>
      <c r="E17" s="1223" t="s">
        <v>1244</v>
      </c>
      <c r="F17" s="1223"/>
      <c r="G17" s="1189" t="s">
        <v>1267</v>
      </c>
      <c r="H17" s="1283">
        <v>2</v>
      </c>
      <c r="I17" s="1187">
        <v>15000</v>
      </c>
      <c r="J17" s="1224" t="s">
        <v>998</v>
      </c>
      <c r="K17" s="1187">
        <v>100</v>
      </c>
      <c r="L17" s="1225" t="s">
        <v>30</v>
      </c>
      <c r="M17" s="1192"/>
      <c r="N17" s="1195"/>
      <c r="O17" s="953">
        <v>1</v>
      </c>
      <c r="P17" s="953"/>
      <c r="Q17" s="953"/>
    </row>
    <row r="18" spans="1:17" s="954" customFormat="1" ht="18" customHeight="1" x14ac:dyDescent="0.2">
      <c r="A18" s="1185">
        <v>6</v>
      </c>
      <c r="B18" s="1186">
        <v>10611</v>
      </c>
      <c r="C18" s="1188" t="s">
        <v>69</v>
      </c>
      <c r="D18" s="1231" t="s">
        <v>1033</v>
      </c>
      <c r="E18" s="1223" t="s">
        <v>906</v>
      </c>
      <c r="F18" s="1223"/>
      <c r="G18" s="1189" t="s">
        <v>1267</v>
      </c>
      <c r="H18" s="1283">
        <v>2</v>
      </c>
      <c r="I18" s="1187">
        <v>16000</v>
      </c>
      <c r="J18" s="1224" t="s">
        <v>998</v>
      </c>
      <c r="K18" s="1187">
        <v>25</v>
      </c>
      <c r="L18" s="1225" t="s">
        <v>30</v>
      </c>
      <c r="M18" s="1192"/>
      <c r="N18" s="1195"/>
      <c r="O18" s="953">
        <v>1</v>
      </c>
      <c r="P18" s="953"/>
      <c r="Q18" s="953"/>
    </row>
    <row r="19" spans="1:17" s="954" customFormat="1" ht="28.5" customHeight="1" x14ac:dyDescent="0.2">
      <c r="A19" s="1185">
        <v>7</v>
      </c>
      <c r="B19" s="1186">
        <v>10611</v>
      </c>
      <c r="C19" s="1186" t="s">
        <v>1699</v>
      </c>
      <c r="D19" s="1223" t="s">
        <v>1700</v>
      </c>
      <c r="E19" s="1223" t="s">
        <v>1701</v>
      </c>
      <c r="F19" s="1223"/>
      <c r="G19" s="1189" t="s">
        <v>543</v>
      </c>
      <c r="H19" s="1283">
        <v>4</v>
      </c>
      <c r="I19" s="1187"/>
      <c r="J19" s="1224" t="s">
        <v>1871</v>
      </c>
      <c r="K19" s="1187"/>
      <c r="L19" s="1225"/>
      <c r="M19" s="1192"/>
      <c r="N19" s="1195"/>
      <c r="O19" s="953">
        <v>1</v>
      </c>
      <c r="P19" s="953"/>
      <c r="Q19" s="953"/>
    </row>
    <row r="20" spans="1:17" s="954" customFormat="1" ht="18" customHeight="1" x14ac:dyDescent="0.2">
      <c r="A20" s="1185"/>
      <c r="B20" s="1186"/>
      <c r="C20" s="1193"/>
      <c r="D20" s="1231"/>
      <c r="E20" s="1223"/>
      <c r="F20" s="1223"/>
      <c r="G20" s="1186"/>
      <c r="H20" s="1283"/>
      <c r="I20" s="1155"/>
      <c r="J20" s="1224"/>
      <c r="K20" s="1187"/>
      <c r="L20" s="1192"/>
      <c r="M20" s="1192"/>
      <c r="N20" s="1195"/>
      <c r="O20" s="953"/>
      <c r="P20" s="953"/>
      <c r="Q20" s="953"/>
    </row>
    <row r="21" spans="1:17" s="954" customFormat="1" ht="18" customHeight="1" x14ac:dyDescent="0.2">
      <c r="A21" s="1184"/>
      <c r="B21" s="1180">
        <v>10622</v>
      </c>
      <c r="C21" s="1181" t="s">
        <v>1057</v>
      </c>
      <c r="D21" s="1249"/>
      <c r="E21" s="1249"/>
      <c r="F21" s="1249"/>
      <c r="G21" s="1249"/>
      <c r="H21" s="1182">
        <f>SUM(H22:H39)</f>
        <v>73</v>
      </c>
      <c r="I21" s="1183">
        <f>SUM(I22:I39)</f>
        <v>1050253</v>
      </c>
      <c r="J21" s="1319"/>
      <c r="K21" s="1274">
        <f>SUM(K22:K39)</f>
        <v>831</v>
      </c>
      <c r="L21" s="1180"/>
      <c r="M21" s="1180"/>
      <c r="N21" s="1319"/>
      <c r="O21" s="1914">
        <f>SUM(O22:O39)</f>
        <v>18</v>
      </c>
      <c r="P21" s="953"/>
      <c r="Q21" s="953"/>
    </row>
    <row r="22" spans="1:17" s="954" customFormat="1" ht="18" customHeight="1" x14ac:dyDescent="0.2">
      <c r="A22" s="1200">
        <v>1</v>
      </c>
      <c r="B22" s="1201">
        <v>10622</v>
      </c>
      <c r="C22" s="1235" t="s">
        <v>204</v>
      </c>
      <c r="D22" s="1236" t="s">
        <v>1301</v>
      </c>
      <c r="E22" s="1236" t="s">
        <v>637</v>
      </c>
      <c r="F22" s="1236"/>
      <c r="G22" s="1204" t="s">
        <v>1267</v>
      </c>
      <c r="H22" s="1237">
        <v>3</v>
      </c>
      <c r="I22" s="1238">
        <v>1250</v>
      </c>
      <c r="J22" s="1239" t="s">
        <v>608</v>
      </c>
      <c r="K22" s="1238">
        <v>35</v>
      </c>
      <c r="L22" s="1237" t="s">
        <v>30</v>
      </c>
      <c r="M22" s="1237" t="s">
        <v>71</v>
      </c>
      <c r="N22" s="1206"/>
      <c r="O22" s="953">
        <v>1</v>
      </c>
      <c r="P22" s="953"/>
      <c r="Q22" s="953"/>
    </row>
    <row r="23" spans="1:17" s="954" customFormat="1" ht="18" customHeight="1" x14ac:dyDescent="0.2">
      <c r="A23" s="1254">
        <v>2</v>
      </c>
      <c r="B23" s="1255">
        <v>10622</v>
      </c>
      <c r="C23" s="1500" t="s">
        <v>209</v>
      </c>
      <c r="D23" s="1500" t="s">
        <v>69</v>
      </c>
      <c r="E23" s="1501" t="s">
        <v>1502</v>
      </c>
      <c r="F23" s="1501"/>
      <c r="G23" s="1257" t="s">
        <v>1267</v>
      </c>
      <c r="H23" s="1502">
        <v>3</v>
      </c>
      <c r="I23" s="1503">
        <v>1700</v>
      </c>
      <c r="J23" s="1504" t="s">
        <v>608</v>
      </c>
      <c r="K23" s="1503">
        <v>36</v>
      </c>
      <c r="L23" s="1502" t="s">
        <v>30</v>
      </c>
      <c r="M23" s="1502" t="s">
        <v>99</v>
      </c>
      <c r="N23" s="1258"/>
      <c r="O23" s="953">
        <v>1</v>
      </c>
      <c r="P23" s="953"/>
      <c r="Q23" s="953"/>
    </row>
    <row r="24" spans="1:17" s="954" customFormat="1" ht="18" customHeight="1" x14ac:dyDescent="0.2">
      <c r="A24" s="1207">
        <v>3</v>
      </c>
      <c r="B24" s="1208">
        <v>10622</v>
      </c>
      <c r="C24" s="1233" t="s">
        <v>218</v>
      </c>
      <c r="D24" s="1233" t="s">
        <v>218</v>
      </c>
      <c r="E24" s="1234" t="s">
        <v>1503</v>
      </c>
      <c r="F24" s="1234"/>
      <c r="G24" s="1211" t="s">
        <v>1267</v>
      </c>
      <c r="H24" s="1222">
        <v>3</v>
      </c>
      <c r="I24" s="1221">
        <v>1100</v>
      </c>
      <c r="J24" s="1220" t="s">
        <v>608</v>
      </c>
      <c r="K24" s="1221">
        <v>24</v>
      </c>
      <c r="L24" s="1222" t="s">
        <v>30</v>
      </c>
      <c r="M24" s="1222" t="s">
        <v>71</v>
      </c>
      <c r="N24" s="1213"/>
      <c r="O24" s="953">
        <v>1</v>
      </c>
      <c r="P24" s="953"/>
      <c r="Q24" s="953"/>
    </row>
    <row r="25" spans="1:17" s="954" customFormat="1" ht="18" customHeight="1" x14ac:dyDescent="0.2">
      <c r="A25" s="1185">
        <v>4</v>
      </c>
      <c r="B25" s="1186">
        <v>10622</v>
      </c>
      <c r="C25" s="1231" t="s">
        <v>116</v>
      </c>
      <c r="D25" s="1231" t="s">
        <v>116</v>
      </c>
      <c r="E25" s="1223" t="s">
        <v>1504</v>
      </c>
      <c r="F25" s="1223"/>
      <c r="G25" s="1189" t="s">
        <v>1267</v>
      </c>
      <c r="H25" s="1192">
        <v>3</v>
      </c>
      <c r="I25" s="1155">
        <v>1100</v>
      </c>
      <c r="J25" s="1224" t="s">
        <v>608</v>
      </c>
      <c r="K25" s="1155">
        <v>36</v>
      </c>
      <c r="L25" s="1192" t="s">
        <v>30</v>
      </c>
      <c r="M25" s="1192" t="s">
        <v>71</v>
      </c>
      <c r="N25" s="1195"/>
      <c r="O25" s="953">
        <v>1</v>
      </c>
      <c r="P25" s="953"/>
      <c r="Q25" s="953"/>
    </row>
    <row r="26" spans="1:17" s="954" customFormat="1" ht="18" customHeight="1" x14ac:dyDescent="0.2">
      <c r="A26" s="1185">
        <v>5</v>
      </c>
      <c r="B26" s="1186">
        <v>10622</v>
      </c>
      <c r="C26" s="1231" t="s">
        <v>222</v>
      </c>
      <c r="D26" s="1231" t="s">
        <v>222</v>
      </c>
      <c r="E26" s="1223" t="s">
        <v>638</v>
      </c>
      <c r="F26" s="1223"/>
      <c r="G26" s="1189" t="s">
        <v>1267</v>
      </c>
      <c r="H26" s="1192">
        <v>3</v>
      </c>
      <c r="I26" s="1155">
        <v>1700</v>
      </c>
      <c r="J26" s="1224" t="s">
        <v>608</v>
      </c>
      <c r="K26" s="1155">
        <v>36</v>
      </c>
      <c r="L26" s="1192" t="s">
        <v>30</v>
      </c>
      <c r="M26" s="1192" t="s">
        <v>99</v>
      </c>
      <c r="N26" s="1195"/>
      <c r="O26" s="953">
        <v>1</v>
      </c>
      <c r="P26" s="953"/>
      <c r="Q26" s="953"/>
    </row>
    <row r="27" spans="1:17" s="954" customFormat="1" ht="18" customHeight="1" x14ac:dyDescent="0.2">
      <c r="A27" s="1185">
        <v>6</v>
      </c>
      <c r="B27" s="1186">
        <v>10622</v>
      </c>
      <c r="C27" s="1188" t="s">
        <v>69</v>
      </c>
      <c r="D27" s="1193" t="s">
        <v>536</v>
      </c>
      <c r="E27" s="1193" t="s">
        <v>1505</v>
      </c>
      <c r="F27" s="1193"/>
      <c r="G27" s="1189" t="s">
        <v>1267</v>
      </c>
      <c r="H27" s="1192">
        <v>5</v>
      </c>
      <c r="I27" s="1155">
        <v>60500</v>
      </c>
      <c r="J27" s="1224" t="s">
        <v>603</v>
      </c>
      <c r="K27" s="1155">
        <v>50</v>
      </c>
      <c r="L27" s="1192" t="s">
        <v>30</v>
      </c>
      <c r="M27" s="1193"/>
      <c r="N27" s="1195"/>
      <c r="O27" s="953">
        <v>1</v>
      </c>
      <c r="P27" s="953"/>
      <c r="Q27" s="953"/>
    </row>
    <row r="28" spans="1:17" s="954" customFormat="1" ht="18" customHeight="1" x14ac:dyDescent="0.2">
      <c r="A28" s="1185">
        <v>7</v>
      </c>
      <c r="B28" s="1186">
        <v>10622</v>
      </c>
      <c r="C28" s="1188" t="s">
        <v>69</v>
      </c>
      <c r="D28" s="1193" t="s">
        <v>537</v>
      </c>
      <c r="E28" s="1193" t="s">
        <v>1506</v>
      </c>
      <c r="F28" s="1193"/>
      <c r="G28" s="1189" t="s">
        <v>1267</v>
      </c>
      <c r="H28" s="1192">
        <v>3</v>
      </c>
      <c r="I28" s="1155">
        <v>22437</v>
      </c>
      <c r="J28" s="1224" t="s">
        <v>609</v>
      </c>
      <c r="K28" s="1155">
        <v>35</v>
      </c>
      <c r="L28" s="1192" t="s">
        <v>30</v>
      </c>
      <c r="M28" s="1192">
        <v>1998</v>
      </c>
      <c r="N28" s="1195" t="s">
        <v>538</v>
      </c>
      <c r="O28" s="953">
        <v>1</v>
      </c>
      <c r="P28" s="953"/>
      <c r="Q28" s="953"/>
    </row>
    <row r="29" spans="1:17" s="954" customFormat="1" ht="18" customHeight="1" x14ac:dyDescent="0.2">
      <c r="A29" s="1207">
        <v>8</v>
      </c>
      <c r="B29" s="1208">
        <v>10622</v>
      </c>
      <c r="C29" s="1209" t="s">
        <v>69</v>
      </c>
      <c r="D29" s="1233" t="s">
        <v>539</v>
      </c>
      <c r="E29" s="1193" t="s">
        <v>1506</v>
      </c>
      <c r="F29" s="1210"/>
      <c r="G29" s="1211" t="s">
        <v>1267</v>
      </c>
      <c r="H29" s="1222">
        <v>3</v>
      </c>
      <c r="I29" s="1221">
        <v>25312</v>
      </c>
      <c r="J29" s="1220" t="s">
        <v>610</v>
      </c>
      <c r="K29" s="1221">
        <v>35</v>
      </c>
      <c r="L29" s="1222" t="s">
        <v>30</v>
      </c>
      <c r="M29" s="1222"/>
      <c r="N29" s="1213"/>
      <c r="O29" s="953">
        <v>1</v>
      </c>
      <c r="P29" s="953"/>
      <c r="Q29" s="953"/>
    </row>
    <row r="30" spans="1:17" s="954" customFormat="1" ht="18" customHeight="1" x14ac:dyDescent="0.2">
      <c r="A30" s="1185">
        <v>9</v>
      </c>
      <c r="B30" s="1186">
        <v>10622</v>
      </c>
      <c r="C30" s="1188" t="s">
        <v>69</v>
      </c>
      <c r="D30" s="1231" t="s">
        <v>540</v>
      </c>
      <c r="E30" s="1231" t="s">
        <v>1507</v>
      </c>
      <c r="F30" s="1231"/>
      <c r="G30" s="1189" t="s">
        <v>1267</v>
      </c>
      <c r="H30" s="1192">
        <v>4</v>
      </c>
      <c r="I30" s="1155">
        <v>53750</v>
      </c>
      <c r="J30" s="1224" t="s">
        <v>611</v>
      </c>
      <c r="K30" s="1155">
        <v>40</v>
      </c>
      <c r="L30" s="1192" t="s">
        <v>30</v>
      </c>
      <c r="M30" s="1192">
        <v>1998</v>
      </c>
      <c r="N30" s="1195" t="s">
        <v>541</v>
      </c>
      <c r="O30" s="953">
        <v>1</v>
      </c>
      <c r="P30" s="953"/>
      <c r="Q30" s="953"/>
    </row>
    <row r="31" spans="1:17" s="954" customFormat="1" ht="18" customHeight="1" x14ac:dyDescent="0.2">
      <c r="A31" s="1185">
        <v>10</v>
      </c>
      <c r="B31" s="1186">
        <v>10622</v>
      </c>
      <c r="C31" s="1223" t="s">
        <v>550</v>
      </c>
      <c r="D31" s="1231" t="s">
        <v>542</v>
      </c>
      <c r="E31" s="1231" t="s">
        <v>1508</v>
      </c>
      <c r="F31" s="1231"/>
      <c r="G31" s="1186" t="s">
        <v>543</v>
      </c>
      <c r="H31" s="1192">
        <v>15</v>
      </c>
      <c r="I31" s="1155">
        <v>724125</v>
      </c>
      <c r="J31" s="1224" t="s">
        <v>611</v>
      </c>
      <c r="K31" s="1155">
        <v>250</v>
      </c>
      <c r="L31" s="1192" t="s">
        <v>30</v>
      </c>
      <c r="M31" s="1192"/>
      <c r="N31" s="1195"/>
      <c r="O31" s="953">
        <v>1</v>
      </c>
      <c r="P31" s="953"/>
      <c r="Q31" s="953"/>
    </row>
    <row r="32" spans="1:17" s="954" customFormat="1" ht="18" customHeight="1" x14ac:dyDescent="0.2">
      <c r="A32" s="1185">
        <v>11</v>
      </c>
      <c r="B32" s="1186">
        <v>10622</v>
      </c>
      <c r="C32" s="1188" t="s">
        <v>69</v>
      </c>
      <c r="D32" s="1231" t="s">
        <v>204</v>
      </c>
      <c r="E32" s="1231" t="s">
        <v>1509</v>
      </c>
      <c r="F32" s="1231"/>
      <c r="G32" s="1189" t="s">
        <v>1267</v>
      </c>
      <c r="H32" s="1192">
        <v>3</v>
      </c>
      <c r="I32" s="1155">
        <v>1250</v>
      </c>
      <c r="J32" s="1224" t="s">
        <v>608</v>
      </c>
      <c r="K32" s="1155">
        <v>35</v>
      </c>
      <c r="L32" s="1192" t="s">
        <v>30</v>
      </c>
      <c r="M32" s="1192"/>
      <c r="N32" s="1195"/>
      <c r="O32" s="953">
        <v>1</v>
      </c>
      <c r="P32" s="953"/>
      <c r="Q32" s="953"/>
    </row>
    <row r="33" spans="1:17" s="954" customFormat="1" ht="18" customHeight="1" x14ac:dyDescent="0.2">
      <c r="A33" s="1260">
        <v>12</v>
      </c>
      <c r="B33" s="1261">
        <v>10622</v>
      </c>
      <c r="C33" s="1505" t="s">
        <v>209</v>
      </c>
      <c r="D33" s="1279" t="s">
        <v>544</v>
      </c>
      <c r="E33" s="1263" t="s">
        <v>1510</v>
      </c>
      <c r="F33" s="1263"/>
      <c r="G33" s="1264" t="s">
        <v>1267</v>
      </c>
      <c r="H33" s="1269">
        <v>3</v>
      </c>
      <c r="I33" s="1270">
        <v>1700</v>
      </c>
      <c r="J33" s="1268" t="s">
        <v>608</v>
      </c>
      <c r="K33" s="1270">
        <v>36</v>
      </c>
      <c r="L33" s="1269" t="s">
        <v>30</v>
      </c>
      <c r="M33" s="1269"/>
      <c r="N33" s="1262"/>
      <c r="O33" s="953">
        <v>1</v>
      </c>
      <c r="P33" s="953"/>
      <c r="Q33" s="953"/>
    </row>
    <row r="34" spans="1:17" s="954" customFormat="1" ht="18" customHeight="1" x14ac:dyDescent="0.2">
      <c r="A34" s="1200">
        <v>13</v>
      </c>
      <c r="B34" s="1201">
        <v>10622</v>
      </c>
      <c r="C34" s="1202" t="s">
        <v>69</v>
      </c>
      <c r="D34" s="1235" t="s">
        <v>545</v>
      </c>
      <c r="E34" s="1235" t="s">
        <v>1511</v>
      </c>
      <c r="F34" s="1235"/>
      <c r="G34" s="1204" t="s">
        <v>1267</v>
      </c>
      <c r="H34" s="1237">
        <v>3</v>
      </c>
      <c r="I34" s="1238">
        <v>22500</v>
      </c>
      <c r="J34" s="1239" t="s">
        <v>610</v>
      </c>
      <c r="K34" s="1238">
        <v>35</v>
      </c>
      <c r="L34" s="1237" t="s">
        <v>30</v>
      </c>
      <c r="M34" s="1237"/>
      <c r="N34" s="1206"/>
      <c r="O34" s="953">
        <v>1</v>
      </c>
      <c r="P34" s="953"/>
      <c r="Q34" s="953"/>
    </row>
    <row r="35" spans="1:17" s="954" customFormat="1" ht="18" customHeight="1" x14ac:dyDescent="0.2">
      <c r="A35" s="1207">
        <v>14</v>
      </c>
      <c r="B35" s="1208">
        <v>10622</v>
      </c>
      <c r="C35" s="1209" t="s">
        <v>69</v>
      </c>
      <c r="D35" s="1233" t="s">
        <v>546</v>
      </c>
      <c r="E35" s="1233" t="s">
        <v>1512</v>
      </c>
      <c r="F35" s="1233"/>
      <c r="G35" s="1211" t="s">
        <v>1267</v>
      </c>
      <c r="H35" s="1222">
        <v>4</v>
      </c>
      <c r="I35" s="1221">
        <v>27000</v>
      </c>
      <c r="J35" s="1220" t="s">
        <v>603</v>
      </c>
      <c r="K35" s="1221">
        <v>18</v>
      </c>
      <c r="L35" s="1222" t="s">
        <v>30</v>
      </c>
      <c r="M35" s="1222"/>
      <c r="N35" s="1213"/>
      <c r="O35" s="953">
        <v>1</v>
      </c>
      <c r="P35" s="953"/>
      <c r="Q35" s="953"/>
    </row>
    <row r="36" spans="1:17" s="954" customFormat="1" ht="18" customHeight="1" x14ac:dyDescent="0.2">
      <c r="A36" s="1185">
        <v>15</v>
      </c>
      <c r="B36" s="1186">
        <v>10622</v>
      </c>
      <c r="C36" s="1188" t="s">
        <v>69</v>
      </c>
      <c r="D36" s="1193" t="s">
        <v>547</v>
      </c>
      <c r="E36" s="1193" t="s">
        <v>647</v>
      </c>
      <c r="F36" s="1193"/>
      <c r="G36" s="1189" t="s">
        <v>1267</v>
      </c>
      <c r="H36" s="1192">
        <v>4</v>
      </c>
      <c r="I36" s="1191">
        <v>54000</v>
      </c>
      <c r="J36" s="1224" t="s">
        <v>603</v>
      </c>
      <c r="K36" s="1194">
        <v>20</v>
      </c>
      <c r="L36" s="1192" t="s">
        <v>30</v>
      </c>
      <c r="M36" s="1186"/>
      <c r="N36" s="1195"/>
      <c r="O36" s="953">
        <v>1</v>
      </c>
      <c r="P36" s="953"/>
      <c r="Q36" s="953"/>
    </row>
    <row r="37" spans="1:17" s="954" customFormat="1" ht="18" customHeight="1" x14ac:dyDescent="0.2">
      <c r="A37" s="1207">
        <v>16</v>
      </c>
      <c r="B37" s="1208">
        <v>10622</v>
      </c>
      <c r="C37" s="1209" t="s">
        <v>69</v>
      </c>
      <c r="D37" s="1233" t="s">
        <v>548</v>
      </c>
      <c r="E37" s="1233" t="s">
        <v>647</v>
      </c>
      <c r="F37" s="1233"/>
      <c r="G37" s="1211" t="s">
        <v>1267</v>
      </c>
      <c r="H37" s="1222">
        <v>5</v>
      </c>
      <c r="I37" s="1221">
        <v>15329</v>
      </c>
      <c r="J37" s="1220" t="s">
        <v>603</v>
      </c>
      <c r="K37" s="1221">
        <v>25</v>
      </c>
      <c r="L37" s="1222" t="s">
        <v>30</v>
      </c>
      <c r="M37" s="1222"/>
      <c r="N37" s="1213"/>
      <c r="O37" s="953">
        <v>1</v>
      </c>
      <c r="P37" s="953"/>
      <c r="Q37" s="953"/>
    </row>
    <row r="38" spans="1:17" s="954" customFormat="1" ht="18" customHeight="1" x14ac:dyDescent="0.2">
      <c r="A38" s="1185">
        <v>17</v>
      </c>
      <c r="B38" s="1186">
        <v>10622</v>
      </c>
      <c r="C38" s="1188" t="s">
        <v>69</v>
      </c>
      <c r="D38" s="1231" t="s">
        <v>549</v>
      </c>
      <c r="E38" s="1231" t="s">
        <v>647</v>
      </c>
      <c r="F38" s="1231"/>
      <c r="G38" s="1189" t="s">
        <v>1267</v>
      </c>
      <c r="H38" s="1192">
        <v>3</v>
      </c>
      <c r="I38" s="1155">
        <v>15500</v>
      </c>
      <c r="J38" s="1224" t="s">
        <v>603</v>
      </c>
      <c r="K38" s="1155">
        <v>35</v>
      </c>
      <c r="L38" s="1192" t="s">
        <v>30</v>
      </c>
      <c r="M38" s="1193"/>
      <c r="N38" s="1195"/>
      <c r="O38" s="953">
        <v>1</v>
      </c>
      <c r="P38" s="953"/>
      <c r="Q38" s="953"/>
    </row>
    <row r="39" spans="1:17" s="954" customFormat="1" ht="18" customHeight="1" x14ac:dyDescent="0.2">
      <c r="A39" s="1185">
        <v>18</v>
      </c>
      <c r="B39" s="1186">
        <v>10622</v>
      </c>
      <c r="C39" s="1188" t="s">
        <v>69</v>
      </c>
      <c r="D39" s="1231" t="s">
        <v>546</v>
      </c>
      <c r="E39" s="1231" t="s">
        <v>647</v>
      </c>
      <c r="F39" s="1231"/>
      <c r="G39" s="1189" t="s">
        <v>1267</v>
      </c>
      <c r="H39" s="1192">
        <v>3</v>
      </c>
      <c r="I39" s="1155">
        <v>20000</v>
      </c>
      <c r="J39" s="1224" t="s">
        <v>603</v>
      </c>
      <c r="K39" s="1155">
        <v>50</v>
      </c>
      <c r="L39" s="1192" t="s">
        <v>30</v>
      </c>
      <c r="M39" s="1192"/>
      <c r="N39" s="1195"/>
      <c r="O39" s="953">
        <v>1</v>
      </c>
      <c r="P39" s="953"/>
      <c r="Q39" s="953"/>
    </row>
    <row r="40" spans="1:17" s="954" customFormat="1" ht="18" customHeight="1" x14ac:dyDescent="0.2">
      <c r="A40" s="1185"/>
      <c r="B40" s="1186"/>
      <c r="C40" s="1188"/>
      <c r="D40" s="1231"/>
      <c r="E40" s="1231"/>
      <c r="F40" s="1231"/>
      <c r="G40" s="1189"/>
      <c r="H40" s="1192"/>
      <c r="I40" s="1155"/>
      <c r="J40" s="1224"/>
      <c r="K40" s="1155"/>
      <c r="L40" s="1192"/>
      <c r="M40" s="1192"/>
      <c r="N40" s="1195"/>
      <c r="O40" s="953"/>
      <c r="P40" s="953"/>
      <c r="Q40" s="953"/>
    </row>
    <row r="41" spans="1:17" s="954" customFormat="1" ht="18" customHeight="1" x14ac:dyDescent="0.2">
      <c r="A41" s="1185"/>
      <c r="B41" s="1425">
        <v>10710</v>
      </c>
      <c r="C41" s="1426" t="s">
        <v>1098</v>
      </c>
      <c r="D41" s="1231"/>
      <c r="E41" s="1231"/>
      <c r="F41" s="1231"/>
      <c r="G41" s="1189"/>
      <c r="H41" s="1192">
        <f>SUM(H42:H43)</f>
        <v>2</v>
      </c>
      <c r="I41" s="1909">
        <f>SUM(I42:I43)</f>
        <v>8000</v>
      </c>
      <c r="J41" s="1224"/>
      <c r="K41" s="1155">
        <v>0</v>
      </c>
      <c r="L41" s="1192"/>
      <c r="M41" s="1192"/>
      <c r="N41" s="1195"/>
      <c r="O41" s="1914">
        <f>SUM(O42:O43)</f>
        <v>2</v>
      </c>
      <c r="P41" s="953"/>
      <c r="Q41" s="953"/>
    </row>
    <row r="42" spans="1:17" s="954" customFormat="1" ht="36.75" customHeight="1" x14ac:dyDescent="0.2">
      <c r="A42" s="1185">
        <v>1</v>
      </c>
      <c r="B42" s="1425"/>
      <c r="C42" s="1417" t="s">
        <v>1850</v>
      </c>
      <c r="D42" s="1223" t="s">
        <v>1854</v>
      </c>
      <c r="E42" s="1223" t="s">
        <v>1855</v>
      </c>
      <c r="F42" s="1231" t="s">
        <v>1856</v>
      </c>
      <c r="G42" s="1189" t="s">
        <v>1267</v>
      </c>
      <c r="H42" s="1192">
        <v>1</v>
      </c>
      <c r="I42" s="1155">
        <v>7000</v>
      </c>
      <c r="J42" s="1224" t="s">
        <v>1859</v>
      </c>
      <c r="K42" s="1155">
        <v>0</v>
      </c>
      <c r="L42" s="1192"/>
      <c r="M42" s="1192"/>
      <c r="N42" s="1195"/>
      <c r="O42" s="953">
        <v>1</v>
      </c>
      <c r="P42" s="953"/>
      <c r="Q42" s="953"/>
    </row>
    <row r="43" spans="1:17" s="954" customFormat="1" ht="36.75" customHeight="1" x14ac:dyDescent="0.2">
      <c r="A43" s="1185">
        <v>2</v>
      </c>
      <c r="B43" s="1425"/>
      <c r="C43" s="1417" t="s">
        <v>1857</v>
      </c>
      <c r="D43" s="1223" t="s">
        <v>1851</v>
      </c>
      <c r="E43" s="1223" t="s">
        <v>1852</v>
      </c>
      <c r="F43" s="1231" t="s">
        <v>1858</v>
      </c>
      <c r="G43" s="1189" t="s">
        <v>1267</v>
      </c>
      <c r="H43" s="1192">
        <v>1</v>
      </c>
      <c r="I43" s="1155">
        <v>1000</v>
      </c>
      <c r="J43" s="1224" t="s">
        <v>1860</v>
      </c>
      <c r="K43" s="1155">
        <v>0</v>
      </c>
      <c r="L43" s="1192"/>
      <c r="M43" s="1192"/>
      <c r="N43" s="1195"/>
      <c r="O43" s="953">
        <v>1</v>
      </c>
      <c r="P43" s="953"/>
      <c r="Q43" s="953"/>
    </row>
    <row r="44" spans="1:17" s="954" customFormat="1" ht="18" customHeight="1" x14ac:dyDescent="0.2">
      <c r="A44" s="1185"/>
      <c r="B44" s="1186"/>
      <c r="C44" s="1231"/>
      <c r="D44" s="1231"/>
      <c r="E44" s="1231"/>
      <c r="F44" s="1231"/>
      <c r="G44" s="1186"/>
      <c r="H44" s="1192"/>
      <c r="I44" s="1155"/>
      <c r="J44" s="1240"/>
      <c r="K44" s="1155"/>
      <c r="L44" s="1192"/>
      <c r="M44" s="1192"/>
      <c r="N44" s="1195"/>
      <c r="O44" s="953"/>
      <c r="P44" s="953"/>
      <c r="Q44" s="953"/>
    </row>
    <row r="45" spans="1:17" s="954" customFormat="1" ht="18" customHeight="1" x14ac:dyDescent="0.2">
      <c r="A45" s="1184"/>
      <c r="B45" s="1180">
        <v>10794</v>
      </c>
      <c r="C45" s="1181" t="s">
        <v>1061</v>
      </c>
      <c r="D45" s="1196"/>
      <c r="E45" s="1196"/>
      <c r="F45" s="1196"/>
      <c r="G45" s="1180"/>
      <c r="H45" s="1246">
        <f>SUM(H46:H49)</f>
        <v>24</v>
      </c>
      <c r="I45" s="1917">
        <f>SUM(I46:I49)</f>
        <v>117500</v>
      </c>
      <c r="J45" s="1199"/>
      <c r="K45" s="1920">
        <f>SUM(K46:K49)</f>
        <v>63</v>
      </c>
      <c r="L45" s="1197"/>
      <c r="M45" s="1197"/>
      <c r="N45" s="1319"/>
      <c r="O45" s="1914">
        <f>SUM(O46:O49)</f>
        <v>4</v>
      </c>
      <c r="P45" s="953"/>
      <c r="Q45" s="953"/>
    </row>
    <row r="46" spans="1:17" s="954" customFormat="1" ht="18" customHeight="1" x14ac:dyDescent="0.2">
      <c r="A46" s="1185">
        <v>1</v>
      </c>
      <c r="B46" s="1186">
        <v>10794</v>
      </c>
      <c r="C46" s="1195" t="s">
        <v>757</v>
      </c>
      <c r="D46" s="1195" t="s">
        <v>757</v>
      </c>
      <c r="E46" s="1195" t="s">
        <v>1323</v>
      </c>
      <c r="F46" s="1195"/>
      <c r="G46" s="1186" t="s">
        <v>1267</v>
      </c>
      <c r="H46" s="1186">
        <v>2</v>
      </c>
      <c r="I46" s="1187">
        <f>(H46*5*25*3*10000)/1000</f>
        <v>7500</v>
      </c>
      <c r="J46" s="1195" t="s">
        <v>503</v>
      </c>
      <c r="K46" s="1187">
        <f>(H46*5*25*12)/1000</f>
        <v>3</v>
      </c>
      <c r="L46" s="1225" t="s">
        <v>30</v>
      </c>
      <c r="M46" s="1186"/>
      <c r="N46" s="1195"/>
      <c r="O46" s="953">
        <v>1</v>
      </c>
      <c r="P46" s="953"/>
      <c r="Q46" s="953"/>
    </row>
    <row r="47" spans="1:17" s="954" customFormat="1" ht="48" customHeight="1" x14ac:dyDescent="0.2">
      <c r="A47" s="1185">
        <v>2</v>
      </c>
      <c r="B47" s="1186">
        <v>10794</v>
      </c>
      <c r="C47" s="1188" t="s">
        <v>69</v>
      </c>
      <c r="D47" s="1195" t="s">
        <v>991</v>
      </c>
      <c r="E47" s="1600" t="s">
        <v>1324</v>
      </c>
      <c r="F47" s="1866"/>
      <c r="G47" s="1186" t="s">
        <v>1267</v>
      </c>
      <c r="H47" s="1186">
        <v>20</v>
      </c>
      <c r="I47" s="1194">
        <v>100000</v>
      </c>
      <c r="J47" s="1195" t="s">
        <v>992</v>
      </c>
      <c r="K47" s="1187">
        <f>(H47*10*25*12)/1000</f>
        <v>60</v>
      </c>
      <c r="L47" s="1225" t="s">
        <v>30</v>
      </c>
      <c r="M47" s="1186"/>
      <c r="N47" s="1195"/>
      <c r="O47" s="953">
        <v>1</v>
      </c>
      <c r="P47" s="953"/>
      <c r="Q47" s="953"/>
    </row>
    <row r="48" spans="1:17" s="954" customFormat="1" ht="33.75" customHeight="1" x14ac:dyDescent="0.2">
      <c r="A48" s="1185">
        <v>3</v>
      </c>
      <c r="B48" s="1186"/>
      <c r="C48" s="1195" t="s">
        <v>1862</v>
      </c>
      <c r="D48" s="1195" t="s">
        <v>1861</v>
      </c>
      <c r="E48" s="1599" t="s">
        <v>1863</v>
      </c>
      <c r="F48" s="1884" t="s">
        <v>1864</v>
      </c>
      <c r="G48" s="1186" t="s">
        <v>1267</v>
      </c>
      <c r="H48" s="1186">
        <v>1</v>
      </c>
      <c r="I48" s="1194">
        <v>5000</v>
      </c>
      <c r="J48" s="1195" t="s">
        <v>1865</v>
      </c>
      <c r="K48" s="1187"/>
      <c r="L48" s="1225"/>
      <c r="M48" s="1186"/>
      <c r="N48" s="1195"/>
      <c r="O48" s="953">
        <v>1</v>
      </c>
      <c r="P48" s="953"/>
      <c r="Q48" s="953"/>
    </row>
    <row r="49" spans="1:17" s="954" customFormat="1" ht="52.5" customHeight="1" x14ac:dyDescent="0.2">
      <c r="A49" s="1185">
        <v>4</v>
      </c>
      <c r="B49" s="1186"/>
      <c r="C49" s="1195" t="s">
        <v>1866</v>
      </c>
      <c r="D49" s="1195" t="s">
        <v>1867</v>
      </c>
      <c r="E49" s="1599" t="s">
        <v>1868</v>
      </c>
      <c r="F49" s="1884" t="s">
        <v>1869</v>
      </c>
      <c r="G49" s="1186" t="s">
        <v>1267</v>
      </c>
      <c r="H49" s="1186">
        <v>1</v>
      </c>
      <c r="I49" s="1194">
        <v>5000</v>
      </c>
      <c r="J49" s="1195" t="s">
        <v>1870</v>
      </c>
      <c r="K49" s="1187"/>
      <c r="L49" s="1225"/>
      <c r="M49" s="1186"/>
      <c r="N49" s="1195"/>
      <c r="O49" s="953">
        <v>1</v>
      </c>
      <c r="P49" s="953"/>
      <c r="Q49" s="953"/>
    </row>
    <row r="50" spans="1:17" s="954" customFormat="1" ht="18" customHeight="1" x14ac:dyDescent="0.2">
      <c r="A50" s="1185"/>
      <c r="B50" s="1186"/>
      <c r="C50" s="1195"/>
      <c r="D50" s="1195"/>
      <c r="E50" s="1195"/>
      <c r="F50" s="1195"/>
      <c r="G50" s="1186"/>
      <c r="H50" s="1186"/>
      <c r="I50" s="1194"/>
      <c r="J50" s="1195"/>
      <c r="K50" s="1194"/>
      <c r="L50" s="1186"/>
      <c r="M50" s="1186"/>
      <c r="N50" s="1195"/>
      <c r="O50" s="953"/>
      <c r="P50" s="953"/>
      <c r="Q50" s="953"/>
    </row>
    <row r="51" spans="1:17" s="952" customFormat="1" ht="18" customHeight="1" x14ac:dyDescent="0.2">
      <c r="A51" s="1506"/>
      <c r="B51" s="1507">
        <v>11</v>
      </c>
      <c r="C51" s="1508" t="s">
        <v>414</v>
      </c>
      <c r="D51" s="1509"/>
      <c r="E51" s="1509"/>
      <c r="F51" s="1509"/>
      <c r="G51" s="1507"/>
      <c r="H51" s="1510">
        <f>H52</f>
        <v>5</v>
      </c>
      <c r="I51" s="1511">
        <f>I52</f>
        <v>135000</v>
      </c>
      <c r="J51" s="1509"/>
      <c r="K51" s="1511"/>
      <c r="L51" s="1507"/>
      <c r="M51" s="1507"/>
      <c r="N51" s="1509"/>
      <c r="O51" s="953" t="s">
        <v>1385</v>
      </c>
      <c r="P51" s="951">
        <f>O52</f>
        <v>4</v>
      </c>
      <c r="Q51" s="951"/>
    </row>
    <row r="52" spans="1:17" s="954" customFormat="1" ht="18" customHeight="1" x14ac:dyDescent="0.2">
      <c r="A52" s="1512"/>
      <c r="B52" s="1513">
        <v>11050</v>
      </c>
      <c r="C52" s="1514" t="s">
        <v>1063</v>
      </c>
      <c r="D52" s="1515"/>
      <c r="E52" s="1515"/>
      <c r="F52" s="1515"/>
      <c r="G52" s="1513"/>
      <c r="H52" s="1516">
        <f>SUM(H53:H56)</f>
        <v>5</v>
      </c>
      <c r="I52" s="1517">
        <f>SUM(I53:I56)</f>
        <v>135000</v>
      </c>
      <c r="J52" s="1518"/>
      <c r="K52" s="1517">
        <f>SUM(K53:K56)</f>
        <v>59500</v>
      </c>
      <c r="L52" s="1519"/>
      <c r="M52" s="1519"/>
      <c r="N52" s="1520"/>
      <c r="O52" s="1914">
        <f>SUM(O53:O56)</f>
        <v>4</v>
      </c>
      <c r="P52" s="953"/>
      <c r="Q52" s="953"/>
    </row>
    <row r="53" spans="1:17" s="954" customFormat="1" ht="18" customHeight="1" x14ac:dyDescent="0.2">
      <c r="A53" s="1207">
        <v>1</v>
      </c>
      <c r="B53" s="1208">
        <v>11050</v>
      </c>
      <c r="C53" s="1209" t="s">
        <v>69</v>
      </c>
      <c r="D53" s="1213" t="s">
        <v>963</v>
      </c>
      <c r="E53" s="1213" t="s">
        <v>644</v>
      </c>
      <c r="F53" s="1876"/>
      <c r="G53" s="1208" t="s">
        <v>1267</v>
      </c>
      <c r="H53" s="1208">
        <v>2</v>
      </c>
      <c r="I53" s="1248">
        <v>45000</v>
      </c>
      <c r="J53" s="1213" t="s">
        <v>178</v>
      </c>
      <c r="K53" s="1521">
        <v>14500</v>
      </c>
      <c r="L53" s="1208" t="s">
        <v>179</v>
      </c>
      <c r="M53" s="1208"/>
      <c r="N53" s="1213"/>
      <c r="O53" s="953">
        <v>1</v>
      </c>
      <c r="P53" s="953"/>
      <c r="Q53" s="953"/>
    </row>
    <row r="54" spans="1:17" s="954" customFormat="1" ht="18" customHeight="1" x14ac:dyDescent="0.2">
      <c r="A54" s="1185">
        <v>2</v>
      </c>
      <c r="B54" s="1186">
        <v>11050</v>
      </c>
      <c r="C54" s="1195" t="s">
        <v>964</v>
      </c>
      <c r="D54" s="1195" t="s">
        <v>965</v>
      </c>
      <c r="E54" s="1195" t="s">
        <v>971</v>
      </c>
      <c r="F54" s="1195"/>
      <c r="G54" s="1186" t="s">
        <v>1267</v>
      </c>
      <c r="H54" s="1250">
        <v>1</v>
      </c>
      <c r="I54" s="1215">
        <v>30000</v>
      </c>
      <c r="J54" s="1195" t="s">
        <v>178</v>
      </c>
      <c r="K54" s="1191">
        <v>15000</v>
      </c>
      <c r="L54" s="1186" t="s">
        <v>179</v>
      </c>
      <c r="M54" s="1186"/>
      <c r="N54" s="1195"/>
      <c r="O54" s="953">
        <v>1</v>
      </c>
      <c r="P54" s="953"/>
      <c r="Q54" s="953"/>
    </row>
    <row r="55" spans="1:17" s="954" customFormat="1" ht="18" customHeight="1" x14ac:dyDescent="0.2">
      <c r="A55" s="1207">
        <v>3</v>
      </c>
      <c r="B55" s="1208">
        <v>11050</v>
      </c>
      <c r="C55" s="1213" t="s">
        <v>966</v>
      </c>
      <c r="D55" s="1213" t="s">
        <v>967</v>
      </c>
      <c r="E55" s="1213" t="s">
        <v>968</v>
      </c>
      <c r="F55" s="1876"/>
      <c r="G55" s="1208" t="s">
        <v>1267</v>
      </c>
      <c r="H55" s="1294">
        <v>1</v>
      </c>
      <c r="I55" s="1245">
        <v>30000</v>
      </c>
      <c r="J55" s="1213" t="s">
        <v>178</v>
      </c>
      <c r="K55" s="1521">
        <v>15000</v>
      </c>
      <c r="L55" s="1208" t="s">
        <v>179</v>
      </c>
      <c r="M55" s="1208"/>
      <c r="N55" s="1213"/>
      <c r="O55" s="953">
        <v>1</v>
      </c>
      <c r="P55" s="953"/>
      <c r="Q55" s="953"/>
    </row>
    <row r="56" spans="1:17" s="954" customFormat="1" ht="18" customHeight="1" x14ac:dyDescent="0.2">
      <c r="A56" s="1207">
        <v>4</v>
      </c>
      <c r="B56" s="1208">
        <v>11050</v>
      </c>
      <c r="C56" s="1213" t="s">
        <v>969</v>
      </c>
      <c r="D56" s="1213" t="s">
        <v>970</v>
      </c>
      <c r="E56" s="1213" t="s">
        <v>972</v>
      </c>
      <c r="F56" s="1876"/>
      <c r="G56" s="1208" t="s">
        <v>1267</v>
      </c>
      <c r="H56" s="1208">
        <v>1</v>
      </c>
      <c r="I56" s="1245">
        <v>30000</v>
      </c>
      <c r="J56" s="1213" t="s">
        <v>178</v>
      </c>
      <c r="K56" s="1521">
        <v>15000</v>
      </c>
      <c r="L56" s="1208" t="s">
        <v>179</v>
      </c>
      <c r="M56" s="1208"/>
      <c r="N56" s="1213"/>
      <c r="O56" s="953">
        <v>1</v>
      </c>
      <c r="P56" s="953"/>
      <c r="Q56" s="953"/>
    </row>
    <row r="57" spans="1:17" s="954" customFormat="1" ht="18" customHeight="1" x14ac:dyDescent="0.2">
      <c r="A57" s="1185"/>
      <c r="B57" s="1186"/>
      <c r="C57" s="1195"/>
      <c r="D57" s="1195"/>
      <c r="E57" s="1195"/>
      <c r="F57" s="1195"/>
      <c r="G57" s="1186"/>
      <c r="H57" s="1186"/>
      <c r="I57" s="1215"/>
      <c r="J57" s="1195"/>
      <c r="K57" s="1191"/>
      <c r="L57" s="1186"/>
      <c r="M57" s="1186"/>
      <c r="N57" s="1195"/>
      <c r="O57" s="953"/>
      <c r="P57" s="953"/>
      <c r="Q57" s="953"/>
    </row>
    <row r="58" spans="1:17" s="954" customFormat="1" ht="18" customHeight="1" x14ac:dyDescent="0.2">
      <c r="A58" s="1185"/>
      <c r="B58" s="1180">
        <v>14</v>
      </c>
      <c r="C58" s="1181" t="s">
        <v>820</v>
      </c>
      <c r="D58" s="1186"/>
      <c r="E58" s="1186"/>
      <c r="F58" s="1186"/>
      <c r="G58" s="1186"/>
      <c r="H58" s="1180">
        <f>H59</f>
        <v>3</v>
      </c>
      <c r="I58" s="1183">
        <f>I59</f>
        <v>32800</v>
      </c>
      <c r="J58" s="1195"/>
      <c r="K58" s="1194"/>
      <c r="L58" s="1186"/>
      <c r="M58" s="1186"/>
      <c r="N58" s="1195"/>
      <c r="O58" s="953" t="s">
        <v>1891</v>
      </c>
      <c r="P58" s="953">
        <f>O59</f>
        <v>1</v>
      </c>
      <c r="Q58" s="953"/>
    </row>
    <row r="59" spans="1:17" s="954" customFormat="1" ht="18" customHeight="1" x14ac:dyDescent="0.2">
      <c r="A59" s="1185"/>
      <c r="B59" s="1180">
        <v>14111</v>
      </c>
      <c r="C59" s="1181" t="s">
        <v>1065</v>
      </c>
      <c r="D59" s="1186"/>
      <c r="E59" s="1186"/>
      <c r="F59" s="1186"/>
      <c r="G59" s="1186"/>
      <c r="H59" s="1180">
        <f>SUM(H60:H60)</f>
        <v>3</v>
      </c>
      <c r="I59" s="1183">
        <f>SUM(I60:I60)</f>
        <v>32800</v>
      </c>
      <c r="J59" s="1195"/>
      <c r="K59" s="1194">
        <f>SUM(K60)</f>
        <v>400</v>
      </c>
      <c r="L59" s="1186"/>
      <c r="M59" s="1186"/>
      <c r="N59" s="1195"/>
      <c r="O59" s="1913">
        <v>1</v>
      </c>
      <c r="P59" s="953"/>
      <c r="Q59" s="953"/>
    </row>
    <row r="60" spans="1:17" s="954" customFormat="1" ht="18" customHeight="1" x14ac:dyDescent="0.2">
      <c r="A60" s="1185">
        <v>1</v>
      </c>
      <c r="B60" s="1186">
        <v>14114</v>
      </c>
      <c r="C60" s="1188" t="s">
        <v>69</v>
      </c>
      <c r="D60" s="1193" t="s">
        <v>895</v>
      </c>
      <c r="E60" s="1193" t="s">
        <v>896</v>
      </c>
      <c r="F60" s="1193"/>
      <c r="G60" s="1186" t="s">
        <v>1267</v>
      </c>
      <c r="H60" s="1190">
        <v>3</v>
      </c>
      <c r="I60" s="1191">
        <v>32800</v>
      </c>
      <c r="J60" s="1195" t="s">
        <v>822</v>
      </c>
      <c r="K60" s="1194">
        <v>400</v>
      </c>
      <c r="L60" s="1186" t="s">
        <v>823</v>
      </c>
      <c r="M60" s="1186"/>
      <c r="N60" s="1195"/>
      <c r="O60" s="953">
        <v>1</v>
      </c>
      <c r="P60" s="953"/>
      <c r="Q60" s="953"/>
    </row>
    <row r="61" spans="1:17" s="954" customFormat="1" ht="18" customHeight="1" x14ac:dyDescent="0.2">
      <c r="A61" s="1185"/>
      <c r="B61" s="1186"/>
      <c r="C61" s="1193"/>
      <c r="D61" s="1193"/>
      <c r="E61" s="1186"/>
      <c r="F61" s="1186"/>
      <c r="G61" s="1186"/>
      <c r="H61" s="1190"/>
      <c r="I61" s="1191"/>
      <c r="J61" s="1186"/>
      <c r="K61" s="1194"/>
      <c r="L61" s="1186"/>
      <c r="M61" s="1186"/>
      <c r="N61" s="1195"/>
      <c r="O61" s="953"/>
      <c r="P61" s="953"/>
      <c r="Q61" s="953"/>
    </row>
    <row r="62" spans="1:17" s="954" customFormat="1" ht="18" customHeight="1" x14ac:dyDescent="0.2">
      <c r="A62" s="1184"/>
      <c r="B62" s="1180">
        <v>15</v>
      </c>
      <c r="C62" s="1522" t="s">
        <v>443</v>
      </c>
      <c r="D62" s="1196"/>
      <c r="E62" s="1196"/>
      <c r="F62" s="1196"/>
      <c r="G62" s="1180"/>
      <c r="H62" s="1197">
        <f>+H63</f>
        <v>10</v>
      </c>
      <c r="I62" s="1154">
        <f>+I63</f>
        <v>48950</v>
      </c>
      <c r="J62" s="1280"/>
      <c r="K62" s="1154"/>
      <c r="L62" s="1523"/>
      <c r="M62" s="1197"/>
      <c r="N62" s="1319"/>
      <c r="O62" s="953" t="s">
        <v>1892</v>
      </c>
      <c r="P62" s="953">
        <f>O63</f>
        <v>1</v>
      </c>
      <c r="Q62" s="953"/>
    </row>
    <row r="63" spans="1:17" s="954" customFormat="1" ht="18" customHeight="1" x14ac:dyDescent="0.2">
      <c r="A63" s="1184"/>
      <c r="B63" s="1180">
        <v>15201</v>
      </c>
      <c r="C63" s="1522" t="s">
        <v>1066</v>
      </c>
      <c r="D63" s="1196"/>
      <c r="E63" s="1196"/>
      <c r="F63" s="1196"/>
      <c r="G63" s="1180"/>
      <c r="H63" s="1246">
        <f>SUM(H64)</f>
        <v>10</v>
      </c>
      <c r="I63" s="1198">
        <f>SUM(I64)</f>
        <v>48950</v>
      </c>
      <c r="J63" s="1199"/>
      <c r="K63" s="1198">
        <f>SUM(K64)</f>
        <v>12240</v>
      </c>
      <c r="L63" s="1197"/>
      <c r="M63" s="1197"/>
      <c r="N63" s="1319"/>
      <c r="O63" s="1913">
        <v>1</v>
      </c>
      <c r="P63" s="953"/>
      <c r="Q63" s="953"/>
    </row>
    <row r="64" spans="1:17" s="954" customFormat="1" ht="18" customHeight="1" x14ac:dyDescent="0.2">
      <c r="A64" s="1207">
        <v>1</v>
      </c>
      <c r="B64" s="1208">
        <v>15201</v>
      </c>
      <c r="C64" s="1233" t="s">
        <v>211</v>
      </c>
      <c r="D64" s="1233" t="s">
        <v>212</v>
      </c>
      <c r="E64" s="1234" t="s">
        <v>961</v>
      </c>
      <c r="F64" s="1234"/>
      <c r="G64" s="1208" t="s">
        <v>1267</v>
      </c>
      <c r="H64" s="1222">
        <v>10</v>
      </c>
      <c r="I64" s="1221">
        <v>48950</v>
      </c>
      <c r="J64" s="1220" t="s">
        <v>960</v>
      </c>
      <c r="K64" s="1221">
        <v>12240</v>
      </c>
      <c r="L64" s="1222" t="s">
        <v>172</v>
      </c>
      <c r="M64" s="1222" t="s">
        <v>31</v>
      </c>
      <c r="N64" s="1213"/>
      <c r="O64" s="953">
        <v>1</v>
      </c>
      <c r="P64" s="953"/>
      <c r="Q64" s="953"/>
    </row>
    <row r="65" spans="1:17" s="954" customFormat="1" ht="18" customHeight="1" x14ac:dyDescent="0.2">
      <c r="A65" s="1200"/>
      <c r="B65" s="1201"/>
      <c r="C65" s="1524"/>
      <c r="D65" s="1525"/>
      <c r="E65" s="1525"/>
      <c r="F65" s="1525"/>
      <c r="G65" s="1526"/>
      <c r="H65" s="1201"/>
      <c r="I65" s="1259"/>
      <c r="J65" s="1206"/>
      <c r="K65" s="1259"/>
      <c r="L65" s="1201"/>
      <c r="M65" s="1201"/>
      <c r="N65" s="1206"/>
      <c r="O65" s="953"/>
      <c r="P65" s="953"/>
      <c r="Q65" s="953"/>
    </row>
    <row r="66" spans="1:17" s="954" customFormat="1" ht="18" customHeight="1" x14ac:dyDescent="0.2">
      <c r="A66" s="1226"/>
      <c r="B66" s="1216">
        <v>16</v>
      </c>
      <c r="C66" s="2173" t="s">
        <v>415</v>
      </c>
      <c r="D66" s="2174"/>
      <c r="E66" s="2174"/>
      <c r="F66" s="2174"/>
      <c r="G66" s="2175"/>
      <c r="H66" s="1276">
        <f>H67+H97+H100+H103</f>
        <v>224</v>
      </c>
      <c r="I66" s="1277">
        <f>I67+I97+I100+I103</f>
        <v>1138700</v>
      </c>
      <c r="J66" s="1230"/>
      <c r="K66" s="1277"/>
      <c r="L66" s="1216"/>
      <c r="M66" s="1216"/>
      <c r="N66" s="1669"/>
      <c r="O66" s="953" t="s">
        <v>1893</v>
      </c>
      <c r="P66" s="953">
        <f>O67+O97+O100+O103</f>
        <v>33</v>
      </c>
      <c r="Q66" s="953"/>
    </row>
    <row r="67" spans="1:17" s="954" customFormat="1" ht="18" customHeight="1" x14ac:dyDescent="0.2">
      <c r="A67" s="1185"/>
      <c r="B67" s="1180">
        <v>16101</v>
      </c>
      <c r="C67" s="1181" t="s">
        <v>1067</v>
      </c>
      <c r="D67" s="1527"/>
      <c r="E67" s="1527"/>
      <c r="F67" s="1527"/>
      <c r="G67" s="1186"/>
      <c r="H67" s="1180">
        <f>SUM(H68:H95)</f>
        <v>174</v>
      </c>
      <c r="I67" s="1918">
        <f>SUM(I68:I95)</f>
        <v>722000</v>
      </c>
      <c r="J67" s="1180"/>
      <c r="K67" s="1180">
        <f>SUM(K68:K95)</f>
        <v>16905</v>
      </c>
      <c r="L67" s="1186"/>
      <c r="M67" s="1186"/>
      <c r="N67" s="1195"/>
      <c r="O67" s="1913">
        <f>SUM(O68:O95)</f>
        <v>28</v>
      </c>
      <c r="P67" s="953"/>
      <c r="Q67" s="953"/>
    </row>
    <row r="68" spans="1:17" s="954" customFormat="1" ht="30" customHeight="1" x14ac:dyDescent="0.2">
      <c r="A68" s="1185">
        <v>1</v>
      </c>
      <c r="B68" s="1186">
        <v>16101</v>
      </c>
      <c r="C68" s="1247" t="s">
        <v>891</v>
      </c>
      <c r="D68" s="1281" t="s">
        <v>892</v>
      </c>
      <c r="E68" s="1701" t="s">
        <v>1272</v>
      </c>
      <c r="F68" s="1701"/>
      <c r="G68" s="1283" t="s">
        <v>543</v>
      </c>
      <c r="H68" s="1283"/>
      <c r="I68" s="1187" t="s">
        <v>69</v>
      </c>
      <c r="J68" s="1223" t="s">
        <v>1000</v>
      </c>
      <c r="K68" s="1187" t="s">
        <v>69</v>
      </c>
      <c r="L68" s="1187" t="s">
        <v>69</v>
      </c>
      <c r="M68" s="1186"/>
      <c r="N68" s="1195"/>
      <c r="O68" s="953">
        <v>1</v>
      </c>
      <c r="P68" s="953"/>
      <c r="Q68" s="953"/>
    </row>
    <row r="69" spans="1:17" s="954" customFormat="1" ht="30" customHeight="1" x14ac:dyDescent="0.2">
      <c r="A69" s="1185">
        <v>2</v>
      </c>
      <c r="B69" s="1186">
        <v>16101</v>
      </c>
      <c r="C69" s="1188" t="s">
        <v>69</v>
      </c>
      <c r="D69" s="1528" t="s">
        <v>897</v>
      </c>
      <c r="E69" s="1528" t="s">
        <v>647</v>
      </c>
      <c r="F69" s="1528"/>
      <c r="G69" s="1186" t="s">
        <v>1267</v>
      </c>
      <c r="H69" s="1186">
        <v>7</v>
      </c>
      <c r="I69" s="1187">
        <v>20000</v>
      </c>
      <c r="J69" s="1529" t="s">
        <v>1576</v>
      </c>
      <c r="K69" s="1194">
        <v>2500</v>
      </c>
      <c r="L69" s="1186" t="s">
        <v>899</v>
      </c>
      <c r="M69" s="1186"/>
      <c r="N69" s="1195"/>
      <c r="O69" s="953">
        <v>1</v>
      </c>
      <c r="P69" s="953"/>
      <c r="Q69" s="953"/>
    </row>
    <row r="70" spans="1:17" s="954" customFormat="1" ht="30" customHeight="1" x14ac:dyDescent="0.2">
      <c r="A70" s="1185">
        <v>3</v>
      </c>
      <c r="B70" s="1186">
        <v>16101</v>
      </c>
      <c r="C70" s="1188" t="s">
        <v>69</v>
      </c>
      <c r="D70" s="1528" t="s">
        <v>900</v>
      </c>
      <c r="E70" s="1528" t="s">
        <v>647</v>
      </c>
      <c r="F70" s="1528"/>
      <c r="G70" s="1186" t="s">
        <v>1267</v>
      </c>
      <c r="H70" s="1250">
        <v>8</v>
      </c>
      <c r="I70" s="1194">
        <v>50000</v>
      </c>
      <c r="J70" s="1529" t="s">
        <v>1576</v>
      </c>
      <c r="K70" s="1194">
        <v>3000</v>
      </c>
      <c r="L70" s="1186" t="s">
        <v>899</v>
      </c>
      <c r="M70" s="1186"/>
      <c r="N70" s="1195"/>
      <c r="O70" s="953">
        <v>1</v>
      </c>
      <c r="P70" s="953"/>
      <c r="Q70" s="953"/>
    </row>
    <row r="71" spans="1:17" s="954" customFormat="1" ht="30" customHeight="1" x14ac:dyDescent="0.2">
      <c r="A71" s="1185">
        <v>4</v>
      </c>
      <c r="B71" s="1186">
        <v>16101</v>
      </c>
      <c r="C71" s="1188" t="s">
        <v>69</v>
      </c>
      <c r="D71" s="1528" t="s">
        <v>901</v>
      </c>
      <c r="E71" s="1528" t="s">
        <v>906</v>
      </c>
      <c r="F71" s="1528"/>
      <c r="G71" s="1186" t="s">
        <v>1267</v>
      </c>
      <c r="H71" s="1250">
        <v>10</v>
      </c>
      <c r="I71" s="1194">
        <v>50000</v>
      </c>
      <c r="J71" s="1529" t="s">
        <v>1576</v>
      </c>
      <c r="K71" s="1194">
        <v>2500</v>
      </c>
      <c r="L71" s="1186" t="s">
        <v>899</v>
      </c>
      <c r="M71" s="1186"/>
      <c r="N71" s="1195"/>
      <c r="O71" s="953">
        <v>1</v>
      </c>
      <c r="P71" s="953"/>
      <c r="Q71" s="953"/>
    </row>
    <row r="72" spans="1:17" s="954" customFormat="1" ht="30" customHeight="1" x14ac:dyDescent="0.2">
      <c r="A72" s="1207">
        <v>5</v>
      </c>
      <c r="B72" s="1208">
        <v>16101</v>
      </c>
      <c r="C72" s="1209" t="s">
        <v>69</v>
      </c>
      <c r="D72" s="1530" t="s">
        <v>903</v>
      </c>
      <c r="E72" s="1530" t="s">
        <v>647</v>
      </c>
      <c r="F72" s="1530"/>
      <c r="G72" s="1208" t="s">
        <v>1267</v>
      </c>
      <c r="H72" s="1294">
        <v>6</v>
      </c>
      <c r="I72" s="1248">
        <v>35000</v>
      </c>
      <c r="J72" s="1529" t="s">
        <v>1576</v>
      </c>
      <c r="K72" s="1248">
        <v>2000</v>
      </c>
      <c r="L72" s="1208" t="s">
        <v>899</v>
      </c>
      <c r="M72" s="1208"/>
      <c r="N72" s="1213"/>
      <c r="O72" s="953">
        <v>1</v>
      </c>
      <c r="P72" s="953"/>
      <c r="Q72" s="953"/>
    </row>
    <row r="73" spans="1:17" s="954" customFormat="1" ht="30" customHeight="1" x14ac:dyDescent="0.2">
      <c r="A73" s="1207">
        <v>6</v>
      </c>
      <c r="B73" s="1208">
        <v>16101</v>
      </c>
      <c r="C73" s="1209" t="s">
        <v>69</v>
      </c>
      <c r="D73" s="1530" t="s">
        <v>904</v>
      </c>
      <c r="E73" s="1671" t="s">
        <v>1326</v>
      </c>
      <c r="F73" s="1867"/>
      <c r="G73" s="1208" t="s">
        <v>1267</v>
      </c>
      <c r="H73" s="1294">
        <v>8</v>
      </c>
      <c r="I73" s="1248">
        <v>30000</v>
      </c>
      <c r="J73" s="1529" t="s">
        <v>1576</v>
      </c>
      <c r="K73" s="1248">
        <v>2500</v>
      </c>
      <c r="L73" s="1208" t="s">
        <v>899</v>
      </c>
      <c r="M73" s="1208"/>
      <c r="N73" s="1213"/>
      <c r="O73" s="953">
        <v>1</v>
      </c>
      <c r="P73" s="953"/>
      <c r="Q73" s="953"/>
    </row>
    <row r="74" spans="1:17" s="954" customFormat="1" ht="30" customHeight="1" x14ac:dyDescent="0.2">
      <c r="A74" s="1185">
        <v>7</v>
      </c>
      <c r="B74" s="1186">
        <v>16101</v>
      </c>
      <c r="C74" s="1188" t="s">
        <v>69</v>
      </c>
      <c r="D74" s="1528" t="s">
        <v>907</v>
      </c>
      <c r="E74" s="1702" t="s">
        <v>1273</v>
      </c>
      <c r="F74" s="1702"/>
      <c r="G74" s="1186" t="s">
        <v>1267</v>
      </c>
      <c r="H74" s="1186">
        <v>6</v>
      </c>
      <c r="I74" s="1194">
        <v>20000</v>
      </c>
      <c r="J74" s="1529" t="s">
        <v>1576</v>
      </c>
      <c r="K74" s="1194">
        <v>200</v>
      </c>
      <c r="L74" s="1186" t="s">
        <v>899</v>
      </c>
      <c r="M74" s="1186"/>
      <c r="N74" s="1195"/>
      <c r="O74" s="953">
        <v>1</v>
      </c>
      <c r="P74" s="953"/>
      <c r="Q74" s="953"/>
    </row>
    <row r="75" spans="1:17" s="954" customFormat="1" ht="30" customHeight="1" x14ac:dyDescent="0.2">
      <c r="A75" s="1207">
        <v>8</v>
      </c>
      <c r="B75" s="1208">
        <v>16101</v>
      </c>
      <c r="C75" s="1209" t="s">
        <v>69</v>
      </c>
      <c r="D75" s="1530" t="s">
        <v>908</v>
      </c>
      <c r="E75" s="1672" t="s">
        <v>1274</v>
      </c>
      <c r="F75" s="1868"/>
      <c r="G75" s="1208" t="s">
        <v>1267</v>
      </c>
      <c r="H75" s="1208">
        <v>6</v>
      </c>
      <c r="I75" s="1248">
        <v>20000</v>
      </c>
      <c r="J75" s="1529" t="s">
        <v>1576</v>
      </c>
      <c r="K75" s="1248">
        <v>200</v>
      </c>
      <c r="L75" s="1208" t="s">
        <v>899</v>
      </c>
      <c r="M75" s="1208"/>
      <c r="N75" s="1213"/>
      <c r="O75" s="953">
        <v>1</v>
      </c>
      <c r="P75" s="953"/>
      <c r="Q75" s="953"/>
    </row>
    <row r="76" spans="1:17" s="954" customFormat="1" ht="30" customHeight="1" x14ac:dyDescent="0.2">
      <c r="A76" s="1185">
        <v>9</v>
      </c>
      <c r="B76" s="1186">
        <v>16101</v>
      </c>
      <c r="C76" s="1188" t="s">
        <v>69</v>
      </c>
      <c r="D76" s="1528" t="s">
        <v>909</v>
      </c>
      <c r="E76" s="1670" t="s">
        <v>1274</v>
      </c>
      <c r="F76" s="1866"/>
      <c r="G76" s="1186" t="s">
        <v>1267</v>
      </c>
      <c r="H76" s="1186">
        <v>6</v>
      </c>
      <c r="I76" s="1194">
        <v>20000</v>
      </c>
      <c r="J76" s="1529" t="s">
        <v>1576</v>
      </c>
      <c r="K76" s="1194">
        <v>200</v>
      </c>
      <c r="L76" s="1186" t="s">
        <v>899</v>
      </c>
      <c r="M76" s="1186"/>
      <c r="N76" s="1195"/>
      <c r="O76" s="953">
        <v>1</v>
      </c>
      <c r="P76" s="953"/>
      <c r="Q76" s="953"/>
    </row>
    <row r="77" spans="1:17" s="954" customFormat="1" ht="30" customHeight="1" x14ac:dyDescent="0.2">
      <c r="A77" s="1185">
        <v>10</v>
      </c>
      <c r="B77" s="1186">
        <v>16101</v>
      </c>
      <c r="C77" s="1188" t="s">
        <v>69</v>
      </c>
      <c r="D77" s="1528" t="s">
        <v>910</v>
      </c>
      <c r="E77" s="1670" t="s">
        <v>1275</v>
      </c>
      <c r="F77" s="1866"/>
      <c r="G77" s="1186" t="s">
        <v>1267</v>
      </c>
      <c r="H77" s="1186">
        <v>6</v>
      </c>
      <c r="I77" s="1194">
        <v>20000</v>
      </c>
      <c r="J77" s="1529" t="s">
        <v>1576</v>
      </c>
      <c r="K77" s="1194">
        <v>200</v>
      </c>
      <c r="L77" s="1186" t="s">
        <v>899</v>
      </c>
      <c r="M77" s="1186"/>
      <c r="N77" s="1195"/>
      <c r="O77" s="953">
        <v>1</v>
      </c>
      <c r="P77" s="953"/>
      <c r="Q77" s="953"/>
    </row>
    <row r="78" spans="1:17" s="954" customFormat="1" ht="30" customHeight="1" x14ac:dyDescent="0.2">
      <c r="A78" s="1185">
        <v>11</v>
      </c>
      <c r="B78" s="1186">
        <v>16101</v>
      </c>
      <c r="C78" s="1188" t="s">
        <v>69</v>
      </c>
      <c r="D78" s="1528" t="s">
        <v>911</v>
      </c>
      <c r="E78" s="1702" t="s">
        <v>1275</v>
      </c>
      <c r="F78" s="1702"/>
      <c r="G78" s="1186" t="s">
        <v>1267</v>
      </c>
      <c r="H78" s="1186">
        <v>6</v>
      </c>
      <c r="I78" s="1194">
        <v>20000</v>
      </c>
      <c r="J78" s="1529" t="s">
        <v>1576</v>
      </c>
      <c r="K78" s="1194">
        <v>200</v>
      </c>
      <c r="L78" s="1186" t="s">
        <v>899</v>
      </c>
      <c r="M78" s="1186"/>
      <c r="N78" s="1195"/>
      <c r="O78" s="953">
        <v>1</v>
      </c>
      <c r="P78" s="953"/>
      <c r="Q78" s="953"/>
    </row>
    <row r="79" spans="1:17" s="954" customFormat="1" ht="30" customHeight="1" x14ac:dyDescent="0.2">
      <c r="A79" s="1207">
        <v>12</v>
      </c>
      <c r="B79" s="1208">
        <v>16101</v>
      </c>
      <c r="C79" s="1209" t="s">
        <v>69</v>
      </c>
      <c r="D79" s="1530" t="s">
        <v>918</v>
      </c>
      <c r="E79" s="1672" t="s">
        <v>1276</v>
      </c>
      <c r="F79" s="1868"/>
      <c r="G79" s="1208" t="s">
        <v>1267</v>
      </c>
      <c r="H79" s="1208">
        <v>4</v>
      </c>
      <c r="I79" s="1248">
        <v>17000</v>
      </c>
      <c r="J79" s="1529" t="s">
        <v>1576</v>
      </c>
      <c r="K79" s="1248">
        <v>150</v>
      </c>
      <c r="L79" s="1208" t="s">
        <v>899</v>
      </c>
      <c r="M79" s="1208"/>
      <c r="N79" s="1213"/>
      <c r="O79" s="953">
        <v>1</v>
      </c>
      <c r="P79" s="953"/>
      <c r="Q79" s="953"/>
    </row>
    <row r="80" spans="1:17" s="954" customFormat="1" ht="30" customHeight="1" x14ac:dyDescent="0.2">
      <c r="A80" s="1185">
        <v>13</v>
      </c>
      <c r="B80" s="1186">
        <v>16101</v>
      </c>
      <c r="C80" s="1188" t="s">
        <v>69</v>
      </c>
      <c r="D80" s="1528" t="s">
        <v>919</v>
      </c>
      <c r="E80" s="1670" t="s">
        <v>1277</v>
      </c>
      <c r="F80" s="1866"/>
      <c r="G80" s="1186" t="s">
        <v>1267</v>
      </c>
      <c r="H80" s="1186">
        <v>6</v>
      </c>
      <c r="I80" s="1194">
        <v>20000</v>
      </c>
      <c r="J80" s="1529" t="s">
        <v>1576</v>
      </c>
      <c r="K80" s="1194">
        <v>200</v>
      </c>
      <c r="L80" s="1186" t="s">
        <v>899</v>
      </c>
      <c r="M80" s="1186"/>
      <c r="N80" s="1195"/>
      <c r="O80" s="953">
        <v>1</v>
      </c>
      <c r="P80" s="953"/>
      <c r="Q80" s="953"/>
    </row>
    <row r="81" spans="1:17" s="954" customFormat="1" ht="30" customHeight="1" x14ac:dyDescent="0.2">
      <c r="A81" s="1207">
        <v>14</v>
      </c>
      <c r="B81" s="1208">
        <v>16101</v>
      </c>
      <c r="C81" s="1209" t="s">
        <v>69</v>
      </c>
      <c r="D81" s="1530" t="s">
        <v>920</v>
      </c>
      <c r="E81" s="1672" t="s">
        <v>1277</v>
      </c>
      <c r="F81" s="1868"/>
      <c r="G81" s="1208" t="s">
        <v>1267</v>
      </c>
      <c r="H81" s="1208">
        <v>6</v>
      </c>
      <c r="I81" s="1248">
        <v>20000</v>
      </c>
      <c r="J81" s="1529" t="s">
        <v>1576</v>
      </c>
      <c r="K81" s="1248">
        <v>200</v>
      </c>
      <c r="L81" s="1208" t="s">
        <v>899</v>
      </c>
      <c r="M81" s="1208"/>
      <c r="N81" s="1213"/>
      <c r="O81" s="953">
        <v>1</v>
      </c>
      <c r="P81" s="953"/>
      <c r="Q81" s="953"/>
    </row>
    <row r="82" spans="1:17" s="954" customFormat="1" ht="30" customHeight="1" x14ac:dyDescent="0.2">
      <c r="A82" s="1185">
        <v>15</v>
      </c>
      <c r="B82" s="1186">
        <v>16101</v>
      </c>
      <c r="C82" s="1188" t="s">
        <v>69</v>
      </c>
      <c r="D82" s="1528" t="s">
        <v>921</v>
      </c>
      <c r="E82" s="1670" t="s">
        <v>1278</v>
      </c>
      <c r="F82" s="1866"/>
      <c r="G82" s="1186" t="s">
        <v>1267</v>
      </c>
      <c r="H82" s="1186">
        <v>7</v>
      </c>
      <c r="I82" s="1194">
        <v>24000</v>
      </c>
      <c r="J82" s="1529" t="s">
        <v>1576</v>
      </c>
      <c r="K82" s="1194">
        <v>230</v>
      </c>
      <c r="L82" s="1186" t="s">
        <v>899</v>
      </c>
      <c r="M82" s="1186"/>
      <c r="N82" s="1195"/>
      <c r="O82" s="953">
        <v>1</v>
      </c>
      <c r="P82" s="953"/>
      <c r="Q82" s="953"/>
    </row>
    <row r="83" spans="1:17" s="954" customFormat="1" ht="30" customHeight="1" x14ac:dyDescent="0.2">
      <c r="A83" s="1185">
        <v>16</v>
      </c>
      <c r="B83" s="1186">
        <v>16101</v>
      </c>
      <c r="C83" s="1188" t="s">
        <v>69</v>
      </c>
      <c r="D83" s="1528" t="s">
        <v>922</v>
      </c>
      <c r="E83" s="1670" t="s">
        <v>1279</v>
      </c>
      <c r="F83" s="1866"/>
      <c r="G83" s="1186" t="s">
        <v>1267</v>
      </c>
      <c r="H83" s="1186">
        <v>5</v>
      </c>
      <c r="I83" s="1194">
        <v>17000</v>
      </c>
      <c r="J83" s="1529" t="s">
        <v>1576</v>
      </c>
      <c r="K83" s="1194">
        <v>190</v>
      </c>
      <c r="L83" s="1186" t="s">
        <v>899</v>
      </c>
      <c r="M83" s="1186"/>
      <c r="N83" s="1195"/>
      <c r="O83" s="953">
        <v>1</v>
      </c>
      <c r="P83" s="953"/>
      <c r="Q83" s="953"/>
    </row>
    <row r="84" spans="1:17" s="954" customFormat="1" ht="30" customHeight="1" x14ac:dyDescent="0.2">
      <c r="A84" s="1185">
        <v>17</v>
      </c>
      <c r="B84" s="1186">
        <v>16101</v>
      </c>
      <c r="C84" s="1188" t="s">
        <v>69</v>
      </c>
      <c r="D84" s="1528" t="s">
        <v>923</v>
      </c>
      <c r="E84" s="1670" t="s">
        <v>1280</v>
      </c>
      <c r="F84" s="1866"/>
      <c r="G84" s="1186" t="s">
        <v>1267</v>
      </c>
      <c r="H84" s="1186">
        <v>6</v>
      </c>
      <c r="I84" s="1194">
        <v>20000</v>
      </c>
      <c r="J84" s="1529" t="s">
        <v>1576</v>
      </c>
      <c r="K84" s="1194">
        <v>200</v>
      </c>
      <c r="L84" s="1186" t="s">
        <v>899</v>
      </c>
      <c r="M84" s="1186"/>
      <c r="N84" s="1195"/>
      <c r="O84" s="953">
        <v>1</v>
      </c>
      <c r="P84" s="953"/>
      <c r="Q84" s="953"/>
    </row>
    <row r="85" spans="1:17" s="954" customFormat="1" ht="30" customHeight="1" x14ac:dyDescent="0.2">
      <c r="A85" s="1207">
        <v>18</v>
      </c>
      <c r="B85" s="1208">
        <v>16101</v>
      </c>
      <c r="C85" s="1209" t="s">
        <v>69</v>
      </c>
      <c r="D85" s="1530" t="s">
        <v>924</v>
      </c>
      <c r="E85" s="1672" t="s">
        <v>1281</v>
      </c>
      <c r="F85" s="1868"/>
      <c r="G85" s="1208" t="s">
        <v>1267</v>
      </c>
      <c r="H85" s="1208">
        <v>6</v>
      </c>
      <c r="I85" s="1248">
        <v>20000</v>
      </c>
      <c r="J85" s="1529" t="s">
        <v>1576</v>
      </c>
      <c r="K85" s="1248">
        <v>200</v>
      </c>
      <c r="L85" s="1208" t="s">
        <v>899</v>
      </c>
      <c r="M85" s="1208"/>
      <c r="N85" s="1213"/>
      <c r="O85" s="953">
        <v>1</v>
      </c>
      <c r="P85" s="953"/>
      <c r="Q85" s="953"/>
    </row>
    <row r="86" spans="1:17" s="954" customFormat="1" ht="30" customHeight="1" x14ac:dyDescent="0.2">
      <c r="A86" s="1207">
        <v>19</v>
      </c>
      <c r="B86" s="1208">
        <v>16101</v>
      </c>
      <c r="C86" s="1209" t="s">
        <v>69</v>
      </c>
      <c r="D86" s="1530" t="s">
        <v>925</v>
      </c>
      <c r="E86" s="1672" t="s">
        <v>1282</v>
      </c>
      <c r="F86" s="1868"/>
      <c r="G86" s="1208" t="s">
        <v>1267</v>
      </c>
      <c r="H86" s="1208">
        <v>7</v>
      </c>
      <c r="I86" s="1248">
        <v>23000</v>
      </c>
      <c r="J86" s="1529" t="s">
        <v>1576</v>
      </c>
      <c r="K86" s="1248">
        <v>225</v>
      </c>
      <c r="L86" s="1208" t="s">
        <v>899</v>
      </c>
      <c r="M86" s="1208"/>
      <c r="N86" s="1213"/>
      <c r="O86" s="953">
        <v>1</v>
      </c>
      <c r="P86" s="953"/>
      <c r="Q86" s="953"/>
    </row>
    <row r="87" spans="1:17" s="954" customFormat="1" ht="30" customHeight="1" x14ac:dyDescent="0.2">
      <c r="A87" s="1185">
        <v>20</v>
      </c>
      <c r="B87" s="1186">
        <v>16101</v>
      </c>
      <c r="C87" s="1528" t="s">
        <v>926</v>
      </c>
      <c r="D87" s="1528" t="s">
        <v>927</v>
      </c>
      <c r="E87" s="1670" t="s">
        <v>1283</v>
      </c>
      <c r="F87" s="1866"/>
      <c r="G87" s="1186" t="s">
        <v>1267</v>
      </c>
      <c r="H87" s="1186">
        <v>5</v>
      </c>
      <c r="I87" s="1194">
        <v>18000</v>
      </c>
      <c r="J87" s="1529" t="s">
        <v>1576</v>
      </c>
      <c r="K87" s="1194">
        <v>180</v>
      </c>
      <c r="L87" s="1186" t="s">
        <v>899</v>
      </c>
      <c r="M87" s="1186"/>
      <c r="N87" s="1195"/>
      <c r="O87" s="953">
        <v>1</v>
      </c>
      <c r="P87" s="953"/>
      <c r="Q87" s="953"/>
    </row>
    <row r="88" spans="1:17" s="954" customFormat="1" ht="30" customHeight="1" x14ac:dyDescent="0.2">
      <c r="A88" s="1185">
        <v>21</v>
      </c>
      <c r="B88" s="1186">
        <v>16101</v>
      </c>
      <c r="C88" s="1528" t="s">
        <v>928</v>
      </c>
      <c r="D88" s="1528" t="s">
        <v>929</v>
      </c>
      <c r="E88" s="1670" t="s">
        <v>1276</v>
      </c>
      <c r="F88" s="1866"/>
      <c r="G88" s="1186" t="s">
        <v>1267</v>
      </c>
      <c r="H88" s="1186">
        <v>6</v>
      </c>
      <c r="I88" s="1194">
        <v>20000</v>
      </c>
      <c r="J88" s="1529" t="s">
        <v>1576</v>
      </c>
      <c r="K88" s="1194">
        <v>200</v>
      </c>
      <c r="L88" s="1186" t="s">
        <v>899</v>
      </c>
      <c r="M88" s="1186"/>
      <c r="N88" s="1195"/>
      <c r="O88" s="953">
        <v>1</v>
      </c>
      <c r="P88" s="953"/>
      <c r="Q88" s="953"/>
    </row>
    <row r="89" spans="1:17" s="954" customFormat="1" ht="30" customHeight="1" x14ac:dyDescent="0.2">
      <c r="A89" s="1185">
        <v>22</v>
      </c>
      <c r="B89" s="1186">
        <v>16101</v>
      </c>
      <c r="C89" s="1188" t="s">
        <v>69</v>
      </c>
      <c r="D89" s="1528" t="s">
        <v>930</v>
      </c>
      <c r="E89" s="1670" t="s">
        <v>1284</v>
      </c>
      <c r="F89" s="1866"/>
      <c r="G89" s="1186" t="s">
        <v>1267</v>
      </c>
      <c r="H89" s="1186">
        <v>6</v>
      </c>
      <c r="I89" s="1194">
        <v>20000</v>
      </c>
      <c r="J89" s="1529" t="s">
        <v>1576</v>
      </c>
      <c r="K89" s="1194">
        <v>200</v>
      </c>
      <c r="L89" s="1186" t="s">
        <v>899</v>
      </c>
      <c r="M89" s="1186"/>
      <c r="N89" s="1195"/>
      <c r="O89" s="953">
        <v>1</v>
      </c>
      <c r="P89" s="953"/>
      <c r="Q89" s="953"/>
    </row>
    <row r="90" spans="1:17" s="954" customFormat="1" ht="30" customHeight="1" x14ac:dyDescent="0.2">
      <c r="A90" s="1185">
        <v>23</v>
      </c>
      <c r="B90" s="1186">
        <v>16101</v>
      </c>
      <c r="C90" s="1528" t="s">
        <v>931</v>
      </c>
      <c r="D90" s="1528" t="s">
        <v>930</v>
      </c>
      <c r="E90" s="1670" t="s">
        <v>1285</v>
      </c>
      <c r="F90" s="1866"/>
      <c r="G90" s="1186" t="s">
        <v>1327</v>
      </c>
      <c r="H90" s="1186">
        <v>9</v>
      </c>
      <c r="I90" s="1194">
        <v>30000</v>
      </c>
      <c r="J90" s="1529" t="s">
        <v>1576</v>
      </c>
      <c r="K90" s="1194">
        <v>300</v>
      </c>
      <c r="L90" s="1186" t="s">
        <v>899</v>
      </c>
      <c r="M90" s="1186"/>
      <c r="N90" s="1195"/>
      <c r="O90" s="953">
        <v>1</v>
      </c>
      <c r="P90" s="953"/>
      <c r="Q90" s="953"/>
    </row>
    <row r="91" spans="1:17" s="954" customFormat="1" ht="30" customHeight="1" x14ac:dyDescent="0.2">
      <c r="A91" s="1254">
        <v>24</v>
      </c>
      <c r="B91" s="1255">
        <v>16101</v>
      </c>
      <c r="C91" s="1256" t="s">
        <v>69</v>
      </c>
      <c r="D91" s="1531" t="s">
        <v>932</v>
      </c>
      <c r="E91" s="1703" t="s">
        <v>1286</v>
      </c>
      <c r="F91" s="1703"/>
      <c r="G91" s="1255" t="s">
        <v>1267</v>
      </c>
      <c r="H91" s="1255">
        <v>5</v>
      </c>
      <c r="I91" s="1532">
        <v>18000</v>
      </c>
      <c r="J91" s="1529" t="s">
        <v>1576</v>
      </c>
      <c r="K91" s="1532">
        <v>180</v>
      </c>
      <c r="L91" s="1255" t="s">
        <v>899</v>
      </c>
      <c r="M91" s="1255"/>
      <c r="N91" s="1258"/>
      <c r="O91" s="953">
        <v>1</v>
      </c>
      <c r="P91" s="953"/>
      <c r="Q91" s="953"/>
    </row>
    <row r="92" spans="1:17" s="954" customFormat="1" ht="30" customHeight="1" x14ac:dyDescent="0.2">
      <c r="A92" s="1207">
        <v>25</v>
      </c>
      <c r="B92" s="1208">
        <v>16101</v>
      </c>
      <c r="C92" s="1209" t="s">
        <v>69</v>
      </c>
      <c r="D92" s="1530" t="s">
        <v>933</v>
      </c>
      <c r="E92" s="1600" t="s">
        <v>1287</v>
      </c>
      <c r="F92" s="1883"/>
      <c r="G92" s="1208" t="s">
        <v>1267</v>
      </c>
      <c r="H92" s="1208">
        <v>6</v>
      </c>
      <c r="I92" s="1248">
        <v>20000</v>
      </c>
      <c r="J92" s="1529" t="s">
        <v>1576</v>
      </c>
      <c r="K92" s="1248">
        <v>200</v>
      </c>
      <c r="L92" s="1208" t="s">
        <v>899</v>
      </c>
      <c r="M92" s="1208"/>
      <c r="N92" s="1213"/>
      <c r="O92" s="953">
        <v>1</v>
      </c>
      <c r="P92" s="953"/>
      <c r="Q92" s="953"/>
    </row>
    <row r="93" spans="1:17" s="954" customFormat="1" ht="30" customHeight="1" x14ac:dyDescent="0.2">
      <c r="A93" s="1739">
        <v>26</v>
      </c>
      <c r="B93" s="1740">
        <v>16101</v>
      </c>
      <c r="C93" s="1740" t="s">
        <v>1702</v>
      </c>
      <c r="D93" s="1530" t="s">
        <v>1703</v>
      </c>
      <c r="E93" s="1600" t="s">
        <v>1704</v>
      </c>
      <c r="F93" s="1883"/>
      <c r="G93" s="1740" t="s">
        <v>543</v>
      </c>
      <c r="H93" s="1740">
        <v>1</v>
      </c>
      <c r="I93" s="1248"/>
      <c r="J93" s="1529" t="s">
        <v>1576</v>
      </c>
      <c r="K93" s="1248"/>
      <c r="L93" s="1740"/>
      <c r="M93" s="1740"/>
      <c r="N93" s="1741"/>
      <c r="O93" s="953">
        <v>1</v>
      </c>
      <c r="P93" s="953"/>
      <c r="Q93" s="953"/>
    </row>
    <row r="94" spans="1:17" s="954" customFormat="1" ht="30" customHeight="1" x14ac:dyDescent="0.2">
      <c r="A94" s="1778">
        <v>27</v>
      </c>
      <c r="B94" s="1779">
        <v>16101</v>
      </c>
      <c r="C94" s="1779" t="s">
        <v>1731</v>
      </c>
      <c r="D94" s="1530" t="s">
        <v>1732</v>
      </c>
      <c r="E94" s="1600" t="s">
        <v>1733</v>
      </c>
      <c r="F94" s="1883"/>
      <c r="G94" s="1779" t="s">
        <v>1267</v>
      </c>
      <c r="H94" s="1779">
        <v>6</v>
      </c>
      <c r="I94" s="1248">
        <v>100000</v>
      </c>
      <c r="J94" s="1529" t="s">
        <v>1576</v>
      </c>
      <c r="K94" s="1248">
        <v>550</v>
      </c>
      <c r="L94" s="1779" t="s">
        <v>899</v>
      </c>
      <c r="M94" s="1779">
        <v>2018</v>
      </c>
      <c r="N94" s="1780" t="s">
        <v>1734</v>
      </c>
      <c r="O94" s="953">
        <v>1</v>
      </c>
      <c r="P94" s="953"/>
      <c r="Q94" s="953"/>
    </row>
    <row r="95" spans="1:17" s="954" customFormat="1" ht="30" customHeight="1" x14ac:dyDescent="0.2">
      <c r="A95" s="1778">
        <v>28</v>
      </c>
      <c r="B95" s="1779">
        <v>16101</v>
      </c>
      <c r="C95" s="1779" t="s">
        <v>1735</v>
      </c>
      <c r="D95" s="1530" t="s">
        <v>1736</v>
      </c>
      <c r="E95" s="1600" t="s">
        <v>1737</v>
      </c>
      <c r="F95" s="1883"/>
      <c r="G95" s="1779" t="s">
        <v>986</v>
      </c>
      <c r="H95" s="1779">
        <v>14</v>
      </c>
      <c r="I95" s="1248">
        <v>50000</v>
      </c>
      <c r="J95" s="1529" t="s">
        <v>1576</v>
      </c>
      <c r="K95" s="1248"/>
      <c r="L95" s="1779"/>
      <c r="M95" s="1779">
        <v>2018</v>
      </c>
      <c r="N95" s="1780" t="s">
        <v>1738</v>
      </c>
      <c r="O95" s="953">
        <v>1</v>
      </c>
      <c r="P95" s="953"/>
      <c r="Q95" s="953"/>
    </row>
    <row r="96" spans="1:17" s="954" customFormat="1" ht="18" customHeight="1" x14ac:dyDescent="0.2">
      <c r="A96" s="1185"/>
      <c r="B96" s="1186"/>
      <c r="C96" s="1528"/>
      <c r="D96" s="1528"/>
      <c r="E96" s="1528"/>
      <c r="F96" s="1528"/>
      <c r="G96" s="1186"/>
      <c r="H96" s="1186"/>
      <c r="I96" s="1194"/>
      <c r="J96" s="1529"/>
      <c r="K96" s="1194"/>
      <c r="L96" s="1186"/>
      <c r="M96" s="1186"/>
      <c r="N96" s="1195"/>
      <c r="O96" s="953"/>
      <c r="P96" s="953"/>
      <c r="Q96" s="953"/>
    </row>
    <row r="97" spans="1:17" s="954" customFormat="1" ht="18" customHeight="1" x14ac:dyDescent="0.2">
      <c r="A97" s="1179"/>
      <c r="B97" s="1180">
        <v>16221</v>
      </c>
      <c r="C97" s="1522" t="s">
        <v>1045</v>
      </c>
      <c r="D97" s="1196"/>
      <c r="E97" s="1196"/>
      <c r="F97" s="1196"/>
      <c r="G97" s="1180"/>
      <c r="H97" s="1246">
        <f>SUM(H98)</f>
        <v>8</v>
      </c>
      <c r="I97" s="1198">
        <f>SUM(I98)</f>
        <v>160000</v>
      </c>
      <c r="J97" s="1199"/>
      <c r="K97" s="1198"/>
      <c r="L97" s="1197"/>
      <c r="M97" s="1197"/>
      <c r="N97" s="1319"/>
      <c r="O97" s="1913">
        <v>1</v>
      </c>
      <c r="P97" s="953"/>
      <c r="Q97" s="953"/>
    </row>
    <row r="98" spans="1:17" s="954" customFormat="1" ht="18" customHeight="1" x14ac:dyDescent="0.2">
      <c r="A98" s="1185">
        <v>1</v>
      </c>
      <c r="B98" s="1186">
        <v>16221</v>
      </c>
      <c r="C98" s="1193" t="s">
        <v>335</v>
      </c>
      <c r="D98" s="1223" t="s">
        <v>182</v>
      </c>
      <c r="E98" s="1223" t="s">
        <v>1245</v>
      </c>
      <c r="F98" s="1223"/>
      <c r="G98" s="1186" t="s">
        <v>1267</v>
      </c>
      <c r="H98" s="1192">
        <v>8</v>
      </c>
      <c r="I98" s="1155">
        <v>160000</v>
      </c>
      <c r="J98" s="1224" t="s">
        <v>184</v>
      </c>
      <c r="K98" s="1155">
        <v>1000</v>
      </c>
      <c r="L98" s="1225" t="s">
        <v>185</v>
      </c>
      <c r="M98" s="1192">
        <v>2009</v>
      </c>
      <c r="N98" s="1195" t="s">
        <v>888</v>
      </c>
      <c r="O98" s="953">
        <v>1</v>
      </c>
      <c r="P98" s="953"/>
      <c r="Q98" s="953"/>
    </row>
    <row r="99" spans="1:17" s="954" customFormat="1" ht="18" customHeight="1" x14ac:dyDescent="0.2">
      <c r="A99" s="1185"/>
      <c r="B99" s="1186"/>
      <c r="C99" s="1528"/>
      <c r="D99" s="1528"/>
      <c r="E99" s="1528"/>
      <c r="F99" s="1528"/>
      <c r="G99" s="1186"/>
      <c r="H99" s="1186"/>
      <c r="I99" s="1194"/>
      <c r="J99" s="1195"/>
      <c r="K99" s="1194"/>
      <c r="L99" s="1186"/>
      <c r="M99" s="1186"/>
      <c r="N99" s="1195"/>
      <c r="O99" s="953"/>
      <c r="P99" s="953"/>
      <c r="Q99" s="953"/>
    </row>
    <row r="100" spans="1:17" s="954" customFormat="1" ht="18" customHeight="1" x14ac:dyDescent="0.2">
      <c r="A100" s="1207"/>
      <c r="B100" s="1216">
        <v>16291</v>
      </c>
      <c r="C100" s="1227" t="s">
        <v>1047</v>
      </c>
      <c r="D100" s="1233"/>
      <c r="E100" s="1234"/>
      <c r="F100" s="1234"/>
      <c r="G100" s="1208"/>
      <c r="H100" s="1218">
        <f>SUM(H101)</f>
        <v>6</v>
      </c>
      <c r="I100" s="1219">
        <f>SUM(I101)</f>
        <v>6700</v>
      </c>
      <c r="J100" s="1220"/>
      <c r="K100" s="1212" t="s">
        <v>69</v>
      </c>
      <c r="L100" s="1212" t="s">
        <v>69</v>
      </c>
      <c r="M100" s="1222"/>
      <c r="N100" s="1213"/>
      <c r="O100" s="1913">
        <v>1</v>
      </c>
      <c r="P100" s="953"/>
      <c r="Q100" s="953"/>
    </row>
    <row r="101" spans="1:17" s="954" customFormat="1" ht="18" customHeight="1" x14ac:dyDescent="0.2">
      <c r="A101" s="1185">
        <v>1</v>
      </c>
      <c r="B101" s="1186">
        <v>16291</v>
      </c>
      <c r="C101" s="1188" t="s">
        <v>69</v>
      </c>
      <c r="D101" s="1195" t="s">
        <v>1043</v>
      </c>
      <c r="E101" s="1195" t="s">
        <v>1078</v>
      </c>
      <c r="F101" s="1195"/>
      <c r="G101" s="1186" t="s">
        <v>1267</v>
      </c>
      <c r="H101" s="1186">
        <v>6</v>
      </c>
      <c r="I101" s="1187">
        <v>6700</v>
      </c>
      <c r="J101" s="1195" t="s">
        <v>1044</v>
      </c>
      <c r="K101" s="1187" t="s">
        <v>69</v>
      </c>
      <c r="L101" s="1225"/>
      <c r="M101" s="1192"/>
      <c r="N101" s="1195"/>
      <c r="O101" s="953">
        <v>1</v>
      </c>
      <c r="P101" s="953"/>
      <c r="Q101" s="953"/>
    </row>
    <row r="102" spans="1:17" s="954" customFormat="1" ht="18" customHeight="1" x14ac:dyDescent="0.2">
      <c r="A102" s="1185"/>
      <c r="B102" s="1186"/>
      <c r="C102" s="1193"/>
      <c r="D102" s="1231"/>
      <c r="E102" s="1223"/>
      <c r="F102" s="1223"/>
      <c r="G102" s="1186"/>
      <c r="H102" s="1192"/>
      <c r="I102" s="1155"/>
      <c r="J102" s="1224"/>
      <c r="K102" s="1155"/>
      <c r="L102" s="1225"/>
      <c r="M102" s="1192"/>
      <c r="N102" s="1195"/>
      <c r="O102" s="953"/>
      <c r="P102" s="953"/>
      <c r="Q102" s="953"/>
    </row>
    <row r="103" spans="1:17" s="954" customFormat="1" ht="18" customHeight="1" x14ac:dyDescent="0.2">
      <c r="A103" s="1260"/>
      <c r="B103" s="1266">
        <v>16292</v>
      </c>
      <c r="C103" s="2155" t="s">
        <v>1068</v>
      </c>
      <c r="D103" s="2156"/>
      <c r="E103" s="2156"/>
      <c r="F103" s="2156"/>
      <c r="G103" s="2157"/>
      <c r="H103" s="1266">
        <f>SUM(H104:H106)</f>
        <v>36</v>
      </c>
      <c r="I103" s="1919">
        <f>SUM(I104:I106)</f>
        <v>250000</v>
      </c>
      <c r="J103" s="1262"/>
      <c r="K103" s="1265" t="s">
        <v>69</v>
      </c>
      <c r="L103" s="1265" t="s">
        <v>69</v>
      </c>
      <c r="M103" s="1261"/>
      <c r="N103" s="1262"/>
      <c r="O103" s="1913">
        <f>SUM(O104:O106)</f>
        <v>3</v>
      </c>
      <c r="P103" s="953"/>
      <c r="Q103" s="953"/>
    </row>
    <row r="104" spans="1:17" s="954" customFormat="1" ht="18" customHeight="1" x14ac:dyDescent="0.2">
      <c r="A104" s="1185">
        <v>1</v>
      </c>
      <c r="B104" s="1186">
        <v>16292</v>
      </c>
      <c r="C104" s="1195" t="s">
        <v>1074</v>
      </c>
      <c r="D104" s="1195" t="s">
        <v>1075</v>
      </c>
      <c r="E104" s="1866" t="s">
        <v>1077</v>
      </c>
      <c r="F104" s="1866"/>
      <c r="G104" s="1186" t="s">
        <v>1269</v>
      </c>
      <c r="H104" s="1186">
        <v>20</v>
      </c>
      <c r="I104" s="1187" t="s">
        <v>69</v>
      </c>
      <c r="J104" s="1195" t="s">
        <v>1076</v>
      </c>
      <c r="K104" s="1187" t="s">
        <v>69</v>
      </c>
      <c r="L104" s="1187" t="s">
        <v>69</v>
      </c>
      <c r="M104" s="1186"/>
      <c r="N104" s="1195"/>
      <c r="O104" s="953">
        <v>1</v>
      </c>
      <c r="P104" s="953"/>
      <c r="Q104" s="953"/>
    </row>
    <row r="105" spans="1:17" s="954" customFormat="1" ht="48.75" customHeight="1" x14ac:dyDescent="0.2">
      <c r="A105" s="1200">
        <v>2</v>
      </c>
      <c r="B105" s="1186">
        <v>16292</v>
      </c>
      <c r="C105" s="1206" t="s">
        <v>1752</v>
      </c>
      <c r="D105" s="1206" t="s">
        <v>1751</v>
      </c>
      <c r="E105" s="1912" t="s">
        <v>1753</v>
      </c>
      <c r="F105" s="1912"/>
      <c r="G105" s="1201" t="s">
        <v>1269</v>
      </c>
      <c r="H105" s="1201">
        <v>15</v>
      </c>
      <c r="I105" s="1259"/>
      <c r="J105" s="1195" t="s">
        <v>1754</v>
      </c>
      <c r="K105" s="1205" t="s">
        <v>69</v>
      </c>
      <c r="L105" s="1202" t="s">
        <v>69</v>
      </c>
      <c r="M105" s="1201"/>
      <c r="N105" s="1206"/>
      <c r="O105" s="953">
        <v>1</v>
      </c>
      <c r="P105" s="953"/>
      <c r="Q105" s="953"/>
    </row>
    <row r="106" spans="1:17" s="954" customFormat="1" ht="48.75" customHeight="1" x14ac:dyDescent="0.2">
      <c r="A106" s="1864">
        <v>3</v>
      </c>
      <c r="B106" s="1861"/>
      <c r="C106" s="1875" t="s">
        <v>1846</v>
      </c>
      <c r="D106" s="1875" t="s">
        <v>1847</v>
      </c>
      <c r="E106" s="1912" t="s">
        <v>1848</v>
      </c>
      <c r="F106" s="1912"/>
      <c r="G106" s="1861" t="s">
        <v>1267</v>
      </c>
      <c r="H106" s="1861">
        <v>1</v>
      </c>
      <c r="I106" s="1863">
        <v>250000</v>
      </c>
      <c r="J106" s="1875" t="s">
        <v>1849</v>
      </c>
      <c r="K106" s="1880"/>
      <c r="L106" s="1873"/>
      <c r="M106" s="1861"/>
      <c r="N106" s="1875"/>
      <c r="O106" s="953">
        <v>1</v>
      </c>
      <c r="P106" s="953"/>
      <c r="Q106" s="953"/>
    </row>
    <row r="107" spans="1:17" s="954" customFormat="1" ht="18" customHeight="1" x14ac:dyDescent="0.2">
      <c r="A107" s="1793"/>
      <c r="B107" s="1791"/>
      <c r="C107" s="1791"/>
      <c r="D107" s="1791"/>
      <c r="E107" s="1791"/>
      <c r="F107" s="1861"/>
      <c r="G107" s="1791"/>
      <c r="H107" s="1791"/>
      <c r="I107" s="1792"/>
      <c r="J107" s="1796"/>
      <c r="K107" s="1792"/>
      <c r="L107" s="1791"/>
      <c r="M107" s="1791"/>
      <c r="N107" s="1796"/>
      <c r="O107" s="953"/>
      <c r="P107" s="953"/>
      <c r="Q107" s="953"/>
    </row>
    <row r="108" spans="1:17" s="954" customFormat="1" ht="18" customHeight="1" x14ac:dyDescent="0.2">
      <c r="A108" s="1226"/>
      <c r="B108" s="1216">
        <v>22</v>
      </c>
      <c r="C108" s="1533" t="s">
        <v>411</v>
      </c>
      <c r="D108" s="1217"/>
      <c r="E108" s="1799"/>
      <c r="F108" s="1799"/>
      <c r="G108" s="1216"/>
      <c r="H108" s="1218">
        <f>H109+H112</f>
        <v>8</v>
      </c>
      <c r="I108" s="1219">
        <f>I109+I112</f>
        <v>168000</v>
      </c>
      <c r="J108" s="1534"/>
      <c r="K108" s="1535"/>
      <c r="L108" s="1536"/>
      <c r="M108" s="1218"/>
      <c r="N108" s="1230"/>
      <c r="O108" s="1716" t="s">
        <v>1897</v>
      </c>
      <c r="P108" s="953">
        <f>O109+O112</f>
        <v>2</v>
      </c>
      <c r="Q108" s="953"/>
    </row>
    <row r="109" spans="1:17" s="954" customFormat="1" ht="18" customHeight="1" x14ac:dyDescent="0.2">
      <c r="A109" s="1184"/>
      <c r="B109" s="1180">
        <v>22112</v>
      </c>
      <c r="C109" s="1278" t="s">
        <v>946</v>
      </c>
      <c r="D109" s="1271"/>
      <c r="E109" s="1271"/>
      <c r="F109" s="1271"/>
      <c r="G109" s="1180"/>
      <c r="H109" s="1197">
        <f>SUM(H110)</f>
        <v>6</v>
      </c>
      <c r="I109" s="1198">
        <f>SUM(I110)</f>
        <v>168000</v>
      </c>
      <c r="J109" s="1272"/>
      <c r="K109" s="1154"/>
      <c r="L109" s="1273"/>
      <c r="M109" s="1197"/>
      <c r="N109" s="1319"/>
      <c r="O109" s="1914">
        <v>1</v>
      </c>
      <c r="P109" s="953"/>
      <c r="Q109" s="953"/>
    </row>
    <row r="110" spans="1:17" s="954" customFormat="1" ht="18" customHeight="1" x14ac:dyDescent="0.2">
      <c r="A110" s="1185">
        <v>1</v>
      </c>
      <c r="B110" s="1186">
        <v>22112</v>
      </c>
      <c r="C110" s="1193" t="s">
        <v>947</v>
      </c>
      <c r="D110" s="1223" t="s">
        <v>948</v>
      </c>
      <c r="E110" s="1223" t="s">
        <v>950</v>
      </c>
      <c r="F110" s="1223"/>
      <c r="G110" s="1186" t="s">
        <v>1267</v>
      </c>
      <c r="H110" s="1192">
        <v>6</v>
      </c>
      <c r="I110" s="1187">
        <v>168000</v>
      </c>
      <c r="J110" s="1224" t="s">
        <v>949</v>
      </c>
      <c r="K110" s="1187" t="s">
        <v>69</v>
      </c>
      <c r="L110" s="1187" t="s">
        <v>69</v>
      </c>
      <c r="M110" s="1192"/>
      <c r="N110" s="1195"/>
      <c r="O110" s="953">
        <v>1</v>
      </c>
      <c r="P110" s="953"/>
      <c r="Q110" s="953"/>
    </row>
    <row r="111" spans="1:17" s="954" customFormat="1" ht="18" customHeight="1" x14ac:dyDescent="0.2">
      <c r="A111" s="1184"/>
      <c r="B111" s="1180"/>
      <c r="C111" s="1249"/>
      <c r="D111" s="1271"/>
      <c r="E111" s="1271"/>
      <c r="F111" s="1271"/>
      <c r="G111" s="1180"/>
      <c r="H111" s="1197"/>
      <c r="I111" s="1198"/>
      <c r="J111" s="1272"/>
      <c r="K111" s="1154"/>
      <c r="L111" s="1273"/>
      <c r="M111" s="1197"/>
      <c r="N111" s="1319"/>
      <c r="O111" s="953"/>
      <c r="P111" s="953"/>
      <c r="Q111" s="953"/>
    </row>
    <row r="112" spans="1:17" s="954" customFormat="1" ht="18" customHeight="1" x14ac:dyDescent="0.2">
      <c r="A112" s="1184"/>
      <c r="B112" s="1180">
        <v>22122</v>
      </c>
      <c r="C112" s="1278" t="s">
        <v>951</v>
      </c>
      <c r="D112" s="1271"/>
      <c r="E112" s="1271"/>
      <c r="F112" s="1271"/>
      <c r="G112" s="1180"/>
      <c r="H112" s="1197">
        <f>SUM(H113:H113)</f>
        <v>2</v>
      </c>
      <c r="I112" s="1198">
        <f>SUM(I113:I113)</f>
        <v>0</v>
      </c>
      <c r="J112" s="1272"/>
      <c r="K112" s="1154"/>
      <c r="L112" s="1273"/>
      <c r="M112" s="1197"/>
      <c r="N112" s="1319"/>
      <c r="O112" s="1914">
        <v>1</v>
      </c>
      <c r="P112" s="953"/>
      <c r="Q112" s="953"/>
    </row>
    <row r="113" spans="1:17" s="954" customFormat="1" ht="18" customHeight="1" x14ac:dyDescent="0.2">
      <c r="A113" s="1185">
        <v>1</v>
      </c>
      <c r="B113" s="1186">
        <v>22122</v>
      </c>
      <c r="C113" s="1188" t="s">
        <v>69</v>
      </c>
      <c r="D113" s="1193" t="s">
        <v>952</v>
      </c>
      <c r="E113" s="1223" t="s">
        <v>953</v>
      </c>
      <c r="F113" s="1223"/>
      <c r="G113" s="1186" t="s">
        <v>1267</v>
      </c>
      <c r="H113" s="1192">
        <v>2</v>
      </c>
      <c r="I113" s="1187" t="s">
        <v>69</v>
      </c>
      <c r="J113" s="1224" t="s">
        <v>957</v>
      </c>
      <c r="K113" s="1187" t="s">
        <v>69</v>
      </c>
      <c r="L113" s="1187" t="s">
        <v>69</v>
      </c>
      <c r="M113" s="1192"/>
      <c r="N113" s="1195"/>
      <c r="O113" s="953">
        <v>1</v>
      </c>
      <c r="P113" s="953"/>
      <c r="Q113" s="953"/>
    </row>
    <row r="114" spans="1:17" s="954" customFormat="1" ht="18" customHeight="1" x14ac:dyDescent="0.2">
      <c r="A114" s="1185"/>
      <c r="B114" s="1186"/>
      <c r="C114" s="1188"/>
      <c r="D114" s="1193"/>
      <c r="E114" s="1223"/>
      <c r="F114" s="1223"/>
      <c r="G114" s="1186"/>
      <c r="H114" s="1192"/>
      <c r="I114" s="1187"/>
      <c r="J114" s="1224"/>
      <c r="K114" s="1187"/>
      <c r="L114" s="1187"/>
      <c r="M114" s="1192"/>
      <c r="N114" s="1195"/>
      <c r="O114" s="953"/>
      <c r="P114" s="953"/>
      <c r="Q114" s="953"/>
    </row>
    <row r="115" spans="1:17" s="954" customFormat="1" ht="18" customHeight="1" x14ac:dyDescent="0.2">
      <c r="A115" s="1185"/>
      <c r="B115" s="1180">
        <v>25</v>
      </c>
      <c r="C115" s="2130" t="s">
        <v>973</v>
      </c>
      <c r="D115" s="2131"/>
      <c r="E115" s="2132"/>
      <c r="F115" s="1865"/>
      <c r="G115" s="1186"/>
      <c r="H115" s="1197">
        <f>H116</f>
        <v>10</v>
      </c>
      <c r="I115" s="1197">
        <f>I116</f>
        <v>0</v>
      </c>
      <c r="J115" s="1224"/>
      <c r="K115" s="1155"/>
      <c r="L115" s="1225"/>
      <c r="M115" s="1192"/>
      <c r="N115" s="1195"/>
      <c r="O115" s="953" t="s">
        <v>1894</v>
      </c>
      <c r="P115" s="953">
        <f>O116</f>
        <v>5</v>
      </c>
      <c r="Q115" s="953"/>
    </row>
    <row r="116" spans="1:17" s="952" customFormat="1" ht="18" customHeight="1" x14ac:dyDescent="0.2">
      <c r="A116" s="1184"/>
      <c r="B116" s="1180">
        <v>25111</v>
      </c>
      <c r="C116" s="2176" t="s">
        <v>974</v>
      </c>
      <c r="D116" s="2176"/>
      <c r="E116" s="2176"/>
      <c r="F116" s="1869"/>
      <c r="G116" s="1180"/>
      <c r="H116" s="1197">
        <f>SUM(H117:H127)</f>
        <v>10</v>
      </c>
      <c r="I116" s="1197">
        <f>SUM(I117:I127)</f>
        <v>0</v>
      </c>
      <c r="J116" s="1272"/>
      <c r="K116" s="1154"/>
      <c r="L116" s="1273"/>
      <c r="M116" s="1197"/>
      <c r="N116" s="1319"/>
      <c r="O116" s="1913">
        <f>SUM(O117:O127)</f>
        <v>5</v>
      </c>
      <c r="P116" s="951"/>
      <c r="Q116" s="951"/>
    </row>
    <row r="117" spans="1:17" s="954" customFormat="1" ht="18" customHeight="1" x14ac:dyDescent="0.2">
      <c r="A117" s="1185">
        <v>1</v>
      </c>
      <c r="B117" s="1186">
        <v>25111</v>
      </c>
      <c r="C117" s="1193" t="s">
        <v>975</v>
      </c>
      <c r="D117" s="1223" t="s">
        <v>976</v>
      </c>
      <c r="E117" s="1223" t="s">
        <v>979</v>
      </c>
      <c r="F117" s="1223"/>
      <c r="G117" s="1186" t="s">
        <v>1267</v>
      </c>
      <c r="H117" s="1192"/>
      <c r="I117" s="1187" t="s">
        <v>69</v>
      </c>
      <c r="J117" s="1224" t="s">
        <v>977</v>
      </c>
      <c r="K117" s="1187" t="s">
        <v>69</v>
      </c>
      <c r="L117" s="1187" t="s">
        <v>69</v>
      </c>
      <c r="M117" s="1192"/>
      <c r="N117" s="1195"/>
      <c r="O117" s="953">
        <v>1</v>
      </c>
      <c r="P117" s="953"/>
      <c r="Q117" s="953"/>
    </row>
    <row r="118" spans="1:17" s="954" customFormat="1" ht="18" customHeight="1" x14ac:dyDescent="0.2">
      <c r="A118" s="2163">
        <v>2</v>
      </c>
      <c r="B118" s="2165">
        <v>25111</v>
      </c>
      <c r="C118" s="2177" t="s">
        <v>980</v>
      </c>
      <c r="D118" s="2180" t="s">
        <v>981</v>
      </c>
      <c r="E118" s="2182" t="s">
        <v>982</v>
      </c>
      <c r="F118" s="1877"/>
      <c r="G118" s="2165" t="s">
        <v>1267</v>
      </c>
      <c r="H118" s="2167">
        <v>2</v>
      </c>
      <c r="I118" s="2170" t="s">
        <v>69</v>
      </c>
      <c r="J118" s="1224" t="s">
        <v>1008</v>
      </c>
      <c r="K118" s="1187" t="s">
        <v>69</v>
      </c>
      <c r="L118" s="1187" t="s">
        <v>69</v>
      </c>
      <c r="M118" s="1192"/>
      <c r="N118" s="1195"/>
      <c r="O118" s="953">
        <v>1</v>
      </c>
      <c r="P118" s="953"/>
      <c r="Q118" s="953"/>
    </row>
    <row r="119" spans="1:17" s="954" customFormat="1" ht="18" customHeight="1" x14ac:dyDescent="0.2">
      <c r="A119" s="2140"/>
      <c r="B119" s="2134"/>
      <c r="C119" s="2178"/>
      <c r="D119" s="2143"/>
      <c r="E119" s="2183"/>
      <c r="F119" s="1878"/>
      <c r="G119" s="2134"/>
      <c r="H119" s="2168"/>
      <c r="I119" s="2171"/>
      <c r="J119" s="1239" t="s">
        <v>1009</v>
      </c>
      <c r="K119" s="1205" t="s">
        <v>69</v>
      </c>
      <c r="L119" s="1205" t="s">
        <v>69</v>
      </c>
      <c r="M119" s="1237"/>
      <c r="N119" s="1206"/>
      <c r="O119" s="953"/>
      <c r="P119" s="953"/>
      <c r="Q119" s="953"/>
    </row>
    <row r="120" spans="1:17" s="954" customFormat="1" ht="18" customHeight="1" x14ac:dyDescent="0.2">
      <c r="A120" s="2164"/>
      <c r="B120" s="2166"/>
      <c r="C120" s="2179"/>
      <c r="D120" s="2181"/>
      <c r="E120" s="2184"/>
      <c r="F120" s="1879"/>
      <c r="G120" s="2166"/>
      <c r="H120" s="2169"/>
      <c r="I120" s="2172"/>
      <c r="J120" s="1220" t="s">
        <v>1010</v>
      </c>
      <c r="K120" s="1212" t="s">
        <v>69</v>
      </c>
      <c r="L120" s="1212" t="s">
        <v>69</v>
      </c>
      <c r="M120" s="1222"/>
      <c r="N120" s="1213"/>
      <c r="O120" s="953"/>
      <c r="P120" s="953"/>
      <c r="Q120" s="953"/>
    </row>
    <row r="121" spans="1:17" s="954" customFormat="1" ht="18" customHeight="1" x14ac:dyDescent="0.2">
      <c r="A121" s="2163">
        <v>3</v>
      </c>
      <c r="B121" s="2165">
        <v>25111</v>
      </c>
      <c r="C121" s="2185" t="s">
        <v>69</v>
      </c>
      <c r="D121" s="2180" t="s">
        <v>983</v>
      </c>
      <c r="E121" s="2180" t="s">
        <v>987</v>
      </c>
      <c r="F121" s="1870"/>
      <c r="G121" s="2165" t="s">
        <v>1267</v>
      </c>
      <c r="H121" s="2167">
        <v>4</v>
      </c>
      <c r="I121" s="2170" t="s">
        <v>69</v>
      </c>
      <c r="J121" s="1224" t="s">
        <v>1008</v>
      </c>
      <c r="K121" s="1187" t="s">
        <v>69</v>
      </c>
      <c r="L121" s="1187" t="s">
        <v>69</v>
      </c>
      <c r="M121" s="1192"/>
      <c r="N121" s="1195"/>
      <c r="O121" s="953">
        <v>1</v>
      </c>
      <c r="P121" s="953"/>
      <c r="Q121" s="953"/>
    </row>
    <row r="122" spans="1:17" s="954" customFormat="1" ht="18" customHeight="1" x14ac:dyDescent="0.2">
      <c r="A122" s="2140"/>
      <c r="B122" s="2134"/>
      <c r="C122" s="2186"/>
      <c r="D122" s="2143"/>
      <c r="E122" s="2143"/>
      <c r="F122" s="1871"/>
      <c r="G122" s="2134"/>
      <c r="H122" s="2168"/>
      <c r="I122" s="2171"/>
      <c r="J122" s="1224" t="s">
        <v>1011</v>
      </c>
      <c r="K122" s="1187" t="s">
        <v>69</v>
      </c>
      <c r="L122" s="1187" t="s">
        <v>69</v>
      </c>
      <c r="M122" s="1192"/>
      <c r="N122" s="1195"/>
      <c r="O122" s="953"/>
      <c r="P122" s="953"/>
      <c r="Q122" s="953"/>
    </row>
    <row r="123" spans="1:17" s="954" customFormat="1" ht="18" customHeight="1" x14ac:dyDescent="0.2">
      <c r="A123" s="2164"/>
      <c r="B123" s="2166"/>
      <c r="C123" s="2187"/>
      <c r="D123" s="2181"/>
      <c r="E123" s="2181"/>
      <c r="F123" s="1872"/>
      <c r="G123" s="2166"/>
      <c r="H123" s="2169"/>
      <c r="I123" s="2172"/>
      <c r="J123" s="1224" t="s">
        <v>1012</v>
      </c>
      <c r="K123" s="1187" t="s">
        <v>69</v>
      </c>
      <c r="L123" s="1187" t="s">
        <v>69</v>
      </c>
      <c r="M123" s="1192"/>
      <c r="N123" s="1195"/>
      <c r="O123" s="953"/>
      <c r="P123" s="953"/>
      <c r="Q123" s="953"/>
    </row>
    <row r="124" spans="1:17" s="954" customFormat="1" ht="18" customHeight="1" x14ac:dyDescent="0.2">
      <c r="A124" s="1185">
        <v>4</v>
      </c>
      <c r="B124" s="2165">
        <v>25111</v>
      </c>
      <c r="C124" s="2165" t="s">
        <v>984</v>
      </c>
      <c r="D124" s="2180" t="s">
        <v>985</v>
      </c>
      <c r="E124" s="2180" t="s">
        <v>982</v>
      </c>
      <c r="F124" s="1870"/>
      <c r="G124" s="2165" t="s">
        <v>986</v>
      </c>
      <c r="H124" s="2167">
        <v>2</v>
      </c>
      <c r="I124" s="2170" t="s">
        <v>69</v>
      </c>
      <c r="J124" s="1224" t="s">
        <v>1013</v>
      </c>
      <c r="K124" s="1187" t="s">
        <v>69</v>
      </c>
      <c r="L124" s="1187" t="s">
        <v>69</v>
      </c>
      <c r="M124" s="1192"/>
      <c r="N124" s="1195"/>
      <c r="O124" s="953">
        <v>1</v>
      </c>
      <c r="P124" s="953"/>
      <c r="Q124" s="953"/>
    </row>
    <row r="125" spans="1:17" s="954" customFormat="1" ht="18" customHeight="1" x14ac:dyDescent="0.2">
      <c r="A125" s="1185"/>
      <c r="B125" s="2134"/>
      <c r="C125" s="2134"/>
      <c r="D125" s="2143"/>
      <c r="E125" s="2143"/>
      <c r="F125" s="1871"/>
      <c r="G125" s="2134"/>
      <c r="H125" s="2168"/>
      <c r="I125" s="2171"/>
      <c r="J125" s="1224" t="s">
        <v>1011</v>
      </c>
      <c r="K125" s="1187" t="s">
        <v>69</v>
      </c>
      <c r="L125" s="1187" t="s">
        <v>69</v>
      </c>
      <c r="M125" s="1192"/>
      <c r="N125" s="1195"/>
      <c r="O125" s="953"/>
      <c r="P125" s="953"/>
      <c r="Q125" s="953"/>
    </row>
    <row r="126" spans="1:17" s="954" customFormat="1" ht="18" customHeight="1" x14ac:dyDescent="0.2">
      <c r="A126" s="1185"/>
      <c r="B126" s="2166"/>
      <c r="C126" s="2166"/>
      <c r="D126" s="2181"/>
      <c r="E126" s="2181"/>
      <c r="F126" s="1872"/>
      <c r="G126" s="2166"/>
      <c r="H126" s="2169"/>
      <c r="I126" s="2172"/>
      <c r="J126" s="1224" t="s">
        <v>1014</v>
      </c>
      <c r="K126" s="1187" t="s">
        <v>69</v>
      </c>
      <c r="L126" s="1187" t="s">
        <v>69</v>
      </c>
      <c r="M126" s="1192"/>
      <c r="N126" s="1195"/>
      <c r="O126" s="953"/>
      <c r="P126" s="953"/>
      <c r="Q126" s="953"/>
    </row>
    <row r="127" spans="1:17" s="954" customFormat="1" ht="18" customHeight="1" x14ac:dyDescent="0.2">
      <c r="A127" s="1185">
        <v>5</v>
      </c>
      <c r="B127" s="1186">
        <v>25111</v>
      </c>
      <c r="C127" s="1188" t="s">
        <v>69</v>
      </c>
      <c r="D127" s="1223" t="s">
        <v>988</v>
      </c>
      <c r="E127" s="1223" t="s">
        <v>990</v>
      </c>
      <c r="F127" s="1223"/>
      <c r="G127" s="1186" t="s">
        <v>1267</v>
      </c>
      <c r="H127" s="1192">
        <v>2</v>
      </c>
      <c r="I127" s="1187" t="s">
        <v>69</v>
      </c>
      <c r="J127" s="1224" t="s">
        <v>989</v>
      </c>
      <c r="K127" s="1187" t="s">
        <v>69</v>
      </c>
      <c r="L127" s="1187" t="s">
        <v>69</v>
      </c>
      <c r="M127" s="1192"/>
      <c r="N127" s="1195"/>
      <c r="O127" s="953">
        <v>1</v>
      </c>
      <c r="P127" s="953"/>
      <c r="Q127" s="953"/>
    </row>
    <row r="128" spans="1:17" s="954" customFormat="1" ht="18" customHeight="1" x14ac:dyDescent="0.2">
      <c r="A128" s="1185"/>
      <c r="B128" s="1186"/>
      <c r="C128" s="1188"/>
      <c r="D128" s="1223"/>
      <c r="E128" s="1223"/>
      <c r="F128" s="1223"/>
      <c r="G128" s="1186"/>
      <c r="H128" s="1192"/>
      <c r="I128" s="1187"/>
      <c r="J128" s="1224"/>
      <c r="K128" s="1187"/>
      <c r="L128" s="1187"/>
      <c r="M128" s="1192"/>
      <c r="N128" s="1195"/>
      <c r="O128" s="953"/>
      <c r="P128" s="953"/>
      <c r="Q128" s="953"/>
    </row>
    <row r="129" spans="1:17" s="954" customFormat="1" ht="18" customHeight="1" x14ac:dyDescent="0.2">
      <c r="A129" s="1185"/>
      <c r="B129" s="1180">
        <v>29</v>
      </c>
      <c r="C129" s="2130" t="s">
        <v>1394</v>
      </c>
      <c r="D129" s="2131"/>
      <c r="E129" s="2132"/>
      <c r="F129" s="1865"/>
      <c r="G129" s="1186"/>
      <c r="H129" s="1197">
        <f>H130</f>
        <v>2</v>
      </c>
      <c r="I129" s="1198">
        <f>I130</f>
        <v>100000</v>
      </c>
      <c r="J129" s="1224"/>
      <c r="K129" s="1187">
        <f>K130+K133</f>
        <v>12</v>
      </c>
      <c r="L129" s="1187"/>
      <c r="M129" s="1192"/>
      <c r="N129" s="1195"/>
      <c r="O129" s="953" t="s">
        <v>1895</v>
      </c>
      <c r="P129" s="953">
        <f>O130</f>
        <v>1</v>
      </c>
      <c r="Q129" s="953"/>
    </row>
    <row r="130" spans="1:17" s="954" customFormat="1" ht="18" customHeight="1" x14ac:dyDescent="0.2">
      <c r="A130" s="1185"/>
      <c r="B130" s="1180">
        <v>29200</v>
      </c>
      <c r="C130" s="2130" t="s">
        <v>1441</v>
      </c>
      <c r="D130" s="2131"/>
      <c r="E130" s="2132"/>
      <c r="F130" s="1865"/>
      <c r="G130" s="1186"/>
      <c r="H130" s="1197">
        <f>H131</f>
        <v>2</v>
      </c>
      <c r="I130" s="1198">
        <f>I131</f>
        <v>100000</v>
      </c>
      <c r="J130" s="1224"/>
      <c r="K130" s="1187">
        <f>K131</f>
        <v>12</v>
      </c>
      <c r="L130" s="1187"/>
      <c r="M130" s="1192"/>
      <c r="N130" s="1195"/>
      <c r="O130" s="1913">
        <v>1</v>
      </c>
      <c r="P130" s="953"/>
      <c r="Q130" s="953"/>
    </row>
    <row r="131" spans="1:17" s="954" customFormat="1" ht="18" customHeight="1" x14ac:dyDescent="0.2">
      <c r="A131" s="1185">
        <v>1</v>
      </c>
      <c r="B131" s="1186">
        <v>29300</v>
      </c>
      <c r="C131" s="1195" t="s">
        <v>1442</v>
      </c>
      <c r="D131" s="1195" t="s">
        <v>1443</v>
      </c>
      <c r="E131" s="1195" t="s">
        <v>1444</v>
      </c>
      <c r="F131" s="1195"/>
      <c r="G131" s="1186" t="s">
        <v>1267</v>
      </c>
      <c r="H131" s="1192">
        <v>2</v>
      </c>
      <c r="I131" s="1187">
        <v>100000</v>
      </c>
      <c r="J131" s="1224" t="s">
        <v>1445</v>
      </c>
      <c r="K131" s="1187">
        <v>12</v>
      </c>
      <c r="L131" s="1194" t="s">
        <v>1400</v>
      </c>
      <c r="M131" s="1192">
        <v>2012</v>
      </c>
      <c r="N131" s="1195" t="s">
        <v>1401</v>
      </c>
      <c r="O131" s="953">
        <v>1</v>
      </c>
      <c r="P131" s="953"/>
      <c r="Q131" s="953"/>
    </row>
    <row r="132" spans="1:17" s="954" customFormat="1" ht="18" customHeight="1" x14ac:dyDescent="0.2">
      <c r="A132" s="1200"/>
      <c r="B132" s="1201"/>
      <c r="C132" s="1203"/>
      <c r="D132" s="1236"/>
      <c r="E132" s="1236"/>
      <c r="F132" s="1236"/>
      <c r="G132" s="1201"/>
      <c r="H132" s="1237"/>
      <c r="I132" s="1205"/>
      <c r="J132" s="1239"/>
      <c r="K132" s="1238"/>
      <c r="L132" s="1253"/>
      <c r="M132" s="1237"/>
      <c r="N132" s="1206"/>
      <c r="O132" s="953"/>
      <c r="P132" s="953"/>
      <c r="Q132" s="953"/>
    </row>
    <row r="133" spans="1:17" s="954" customFormat="1" ht="18" customHeight="1" x14ac:dyDescent="0.2">
      <c r="A133" s="1226"/>
      <c r="B133" s="1216">
        <v>31</v>
      </c>
      <c r="C133" s="1227" t="s">
        <v>412</v>
      </c>
      <c r="D133" s="1228"/>
      <c r="E133" s="1228"/>
      <c r="F133" s="1228"/>
      <c r="G133" s="1216"/>
      <c r="H133" s="1251">
        <f>+H134</f>
        <v>4</v>
      </c>
      <c r="I133" s="1219">
        <f>+I134</f>
        <v>30000</v>
      </c>
      <c r="J133" s="1267"/>
      <c r="K133" s="1219"/>
      <c r="L133" s="1536"/>
      <c r="M133" s="1218"/>
      <c r="N133" s="1230"/>
      <c r="O133" s="953" t="s">
        <v>1834</v>
      </c>
      <c r="P133" s="953">
        <f>O134</f>
        <v>2</v>
      </c>
      <c r="Q133" s="953"/>
    </row>
    <row r="134" spans="1:17" s="954" customFormat="1" ht="18" customHeight="1" x14ac:dyDescent="0.2">
      <c r="A134" s="1184"/>
      <c r="B134" s="1180">
        <v>31001</v>
      </c>
      <c r="C134" s="1278" t="s">
        <v>1073</v>
      </c>
      <c r="D134" s="1196"/>
      <c r="E134" s="1196"/>
      <c r="F134" s="1196"/>
      <c r="G134" s="1180"/>
      <c r="H134" s="1197">
        <f>SUM(H135:H136)</f>
        <v>4</v>
      </c>
      <c r="I134" s="1198">
        <f>SUM(I135:I136)</f>
        <v>30000</v>
      </c>
      <c r="J134" s="1199"/>
      <c r="K134" s="1198">
        <f>SUM(K135:K136)</f>
        <v>100</v>
      </c>
      <c r="L134" s="1197"/>
      <c r="M134" s="1197"/>
      <c r="N134" s="1319"/>
      <c r="O134" s="1913">
        <f>SUM(O135:O136)</f>
        <v>2</v>
      </c>
      <c r="P134" s="953"/>
      <c r="Q134" s="953"/>
    </row>
    <row r="135" spans="1:17" s="954" customFormat="1" ht="18" customHeight="1" x14ac:dyDescent="0.2">
      <c r="A135" s="1185">
        <v>1</v>
      </c>
      <c r="B135" s="1186">
        <v>31001</v>
      </c>
      <c r="C135" s="1188" t="s">
        <v>69</v>
      </c>
      <c r="D135" s="1281" t="s">
        <v>889</v>
      </c>
      <c r="E135" s="1282" t="s">
        <v>890</v>
      </c>
      <c r="F135" s="1282"/>
      <c r="G135" s="1186" t="s">
        <v>1267</v>
      </c>
      <c r="H135" s="1283">
        <v>2</v>
      </c>
      <c r="I135" s="1187">
        <v>15000</v>
      </c>
      <c r="J135" s="1224" t="s">
        <v>1017</v>
      </c>
      <c r="K135" s="1283" t="s">
        <v>69</v>
      </c>
      <c r="L135" s="1283" t="s">
        <v>69</v>
      </c>
      <c r="M135" s="1192"/>
      <c r="N135" s="1195"/>
      <c r="O135" s="953">
        <v>1</v>
      </c>
      <c r="P135" s="953"/>
      <c r="Q135" s="953"/>
    </row>
    <row r="136" spans="1:17" s="954" customFormat="1" ht="18" customHeight="1" x14ac:dyDescent="0.2">
      <c r="A136" s="1185">
        <v>2</v>
      </c>
      <c r="B136" s="1186">
        <v>31001</v>
      </c>
      <c r="C136" s="1247" t="s">
        <v>915</v>
      </c>
      <c r="D136" s="1281" t="s">
        <v>916</v>
      </c>
      <c r="E136" s="1281" t="s">
        <v>1329</v>
      </c>
      <c r="F136" s="1281"/>
      <c r="G136" s="1186" t="s">
        <v>1267</v>
      </c>
      <c r="H136" s="1283">
        <v>2</v>
      </c>
      <c r="I136" s="1187">
        <v>15000</v>
      </c>
      <c r="J136" s="1224" t="s">
        <v>1017</v>
      </c>
      <c r="K136" s="1232">
        <v>100</v>
      </c>
      <c r="L136" s="1225" t="s">
        <v>68</v>
      </c>
      <c r="M136" s="1192"/>
      <c r="N136" s="1195"/>
      <c r="O136" s="953">
        <v>1</v>
      </c>
      <c r="P136" s="953"/>
      <c r="Q136" s="953"/>
    </row>
    <row r="137" spans="1:17" s="954" customFormat="1" ht="18" customHeight="1" x14ac:dyDescent="0.2">
      <c r="A137" s="1323"/>
      <c r="B137" s="1321"/>
      <c r="C137" s="1537"/>
      <c r="D137" s="1289"/>
      <c r="E137" s="1289"/>
      <c r="F137" s="1289"/>
      <c r="G137" s="1321"/>
      <c r="H137" s="1290"/>
      <c r="I137" s="1242"/>
      <c r="J137" s="1243"/>
      <c r="K137" s="1538"/>
      <c r="L137" s="1539"/>
      <c r="M137" s="1241"/>
      <c r="N137" s="1244"/>
      <c r="O137" s="953"/>
      <c r="P137" s="953"/>
      <c r="Q137" s="953"/>
    </row>
    <row r="138" spans="1:17" s="954" customFormat="1" ht="18" customHeight="1" x14ac:dyDescent="0.2">
      <c r="A138" s="1226"/>
      <c r="B138" s="1226">
        <v>33</v>
      </c>
      <c r="C138" s="2158" t="s">
        <v>1465</v>
      </c>
      <c r="D138" s="2159"/>
      <c r="E138" s="2159"/>
      <c r="F138" s="2159"/>
      <c r="G138" s="2160"/>
      <c r="H138" s="1251">
        <f>H139</f>
        <v>7</v>
      </c>
      <c r="I138" s="1219">
        <f>I139</f>
        <v>63745</v>
      </c>
      <c r="J138" s="1213"/>
      <c r="K138" s="1251"/>
      <c r="L138" s="1251"/>
      <c r="M138" s="1222"/>
      <c r="N138" s="1195"/>
      <c r="O138" s="953" t="s">
        <v>1896</v>
      </c>
      <c r="P138" s="953">
        <f>O139</f>
        <v>1</v>
      </c>
      <c r="Q138" s="953"/>
    </row>
    <row r="139" spans="1:17" s="954" customFormat="1" ht="18" customHeight="1" x14ac:dyDescent="0.2">
      <c r="A139" s="1226"/>
      <c r="B139" s="1226">
        <v>33119</v>
      </c>
      <c r="C139" s="2161" t="s">
        <v>1466</v>
      </c>
      <c r="D139" s="2162"/>
      <c r="E139" s="1296"/>
      <c r="F139" s="1296"/>
      <c r="G139" s="1207"/>
      <c r="H139" s="1251">
        <f>H140</f>
        <v>7</v>
      </c>
      <c r="I139" s="1219">
        <f>I140</f>
        <v>63745</v>
      </c>
      <c r="J139" s="1213"/>
      <c r="K139" s="1251"/>
      <c r="L139" s="1251"/>
      <c r="M139" s="1222"/>
      <c r="N139" s="1195"/>
      <c r="O139" s="1913">
        <v>1</v>
      </c>
      <c r="P139" s="953"/>
      <c r="Q139" s="953"/>
    </row>
    <row r="140" spans="1:17" s="954" customFormat="1" ht="18" customHeight="1" x14ac:dyDescent="0.2">
      <c r="A140" s="1207">
        <v>1</v>
      </c>
      <c r="B140" s="1297">
        <v>33119</v>
      </c>
      <c r="C140" s="1291" t="s">
        <v>1472</v>
      </c>
      <c r="D140" s="1292" t="s">
        <v>1473</v>
      </c>
      <c r="E140" s="1292" t="s">
        <v>1481</v>
      </c>
      <c r="F140" s="1292"/>
      <c r="G140" s="1207" t="s">
        <v>543</v>
      </c>
      <c r="H140" s="1293">
        <v>7</v>
      </c>
      <c r="I140" s="1212">
        <v>63745</v>
      </c>
      <c r="J140" s="1213" t="s">
        <v>1474</v>
      </c>
      <c r="K140" s="1293" t="s">
        <v>69</v>
      </c>
      <c r="L140" s="1293"/>
      <c r="M140" s="1222">
        <v>2013</v>
      </c>
      <c r="N140" s="1244" t="s">
        <v>1401</v>
      </c>
      <c r="O140" s="953">
        <v>1</v>
      </c>
      <c r="P140" s="953"/>
      <c r="Q140" s="953"/>
    </row>
    <row r="141" spans="1:17" ht="18" customHeight="1" x14ac:dyDescent="0.25">
      <c r="A141" s="1298"/>
      <c r="B141" s="1298"/>
      <c r="C141" s="1299"/>
      <c r="D141" s="1300"/>
      <c r="E141" s="1301"/>
      <c r="F141" s="1301"/>
      <c r="G141" s="1298"/>
      <c r="H141" s="1212"/>
      <c r="I141" s="1302"/>
      <c r="J141" s="1303"/>
      <c r="K141" s="1304"/>
      <c r="L141" s="1305"/>
      <c r="M141" s="1306"/>
      <c r="N141" s="1307"/>
    </row>
    <row r="142" spans="1:17" s="954" customFormat="1" ht="18" customHeight="1" thickBot="1" x14ac:dyDescent="0.25">
      <c r="A142" s="2154" t="s">
        <v>15</v>
      </c>
      <c r="B142" s="2150"/>
      <c r="C142" s="2150"/>
      <c r="D142" s="2150"/>
      <c r="E142" s="2150"/>
      <c r="F142" s="2150"/>
      <c r="G142" s="2151"/>
      <c r="H142" s="1540">
        <f>H11+H51+H58+H62+H66+H108+H115+H133+H129+H138+H41</f>
        <v>393</v>
      </c>
      <c r="I142" s="1308">
        <f>I11+I51+I58+I62+I66+I108+I115+I129+I133+I138</f>
        <v>2999948</v>
      </c>
      <c r="J142" s="1309"/>
      <c r="K142" s="1310"/>
      <c r="L142" s="1311"/>
      <c r="M142" s="1311"/>
      <c r="N142" s="1309"/>
      <c r="O142" s="953">
        <f>O139+O134+O130+O116+O112+O109+O103+O100+O97+O67+O63+O59+O52+O45+O41+O21+O12</f>
        <v>81</v>
      </c>
      <c r="P142" s="953">
        <f>SUM(P11:P140)</f>
        <v>81</v>
      </c>
      <c r="Q142" s="953"/>
    </row>
    <row r="143" spans="1:17" ht="16.5" thickTop="1" x14ac:dyDescent="0.25">
      <c r="A143" s="1164"/>
      <c r="B143" s="1160"/>
      <c r="C143" s="1158"/>
      <c r="D143" s="1158"/>
      <c r="E143" s="1159"/>
      <c r="F143" s="1159"/>
      <c r="G143" s="1160"/>
      <c r="H143" s="1161"/>
      <c r="I143" s="1162"/>
      <c r="J143" s="1163"/>
      <c r="K143" s="1162"/>
      <c r="L143" s="1160"/>
      <c r="M143" s="1160"/>
      <c r="N143" s="1163"/>
    </row>
    <row r="144" spans="1:17" ht="15.75" x14ac:dyDescent="0.25">
      <c r="A144" s="1312"/>
      <c r="B144" s="1313"/>
      <c r="C144" s="1314"/>
      <c r="D144" s="1314"/>
      <c r="E144" s="1315"/>
      <c r="F144" s="1315"/>
      <c r="G144" s="1313"/>
      <c r="H144" s="1316"/>
      <c r="I144" s="1317"/>
      <c r="J144" s="1318"/>
      <c r="K144" s="1317"/>
      <c r="L144" s="1313"/>
      <c r="M144" s="1313"/>
      <c r="N144" s="1318"/>
    </row>
    <row r="145" spans="1:14" ht="15.75" x14ac:dyDescent="0.25">
      <c r="A145" s="1312"/>
      <c r="B145" s="1313"/>
      <c r="C145" s="1314"/>
      <c r="D145" s="1314"/>
      <c r="E145" s="1315"/>
      <c r="F145" s="1315"/>
      <c r="G145" s="1313"/>
      <c r="H145" s="1316"/>
      <c r="I145" s="1317"/>
      <c r="J145" s="1318"/>
      <c r="K145" s="1317"/>
      <c r="L145" s="1313"/>
      <c r="M145" s="1313"/>
      <c r="N145" s="1318"/>
    </row>
    <row r="146" spans="1:14" ht="15.75" x14ac:dyDescent="0.25">
      <c r="A146" s="1312"/>
      <c r="B146" s="1313"/>
      <c r="C146" s="1314"/>
      <c r="D146" s="1314"/>
      <c r="E146" s="1315"/>
      <c r="F146" s="1315"/>
      <c r="G146" s="1313"/>
      <c r="H146" s="1316"/>
      <c r="I146" s="1317"/>
      <c r="J146" s="1318"/>
      <c r="K146" s="1317"/>
      <c r="L146" s="1313"/>
      <c r="M146" s="1313"/>
      <c r="N146" s="1318"/>
    </row>
    <row r="147" spans="1:14" ht="15.75" x14ac:dyDescent="0.25">
      <c r="A147" s="1312"/>
      <c r="B147" s="1313"/>
      <c r="C147" s="1314"/>
      <c r="D147" s="1314"/>
      <c r="E147" s="1315"/>
      <c r="F147" s="1315"/>
      <c r="G147" s="1313"/>
      <c r="H147" s="1316"/>
      <c r="I147" s="1317"/>
      <c r="J147" s="1318"/>
      <c r="K147" s="1317"/>
      <c r="L147" s="1313"/>
      <c r="M147" s="1313"/>
      <c r="N147" s="1318"/>
    </row>
    <row r="148" spans="1:14" ht="15.75" x14ac:dyDescent="0.25">
      <c r="A148" s="1312"/>
      <c r="B148" s="1313"/>
      <c r="C148" s="1314"/>
      <c r="D148" s="1314"/>
      <c r="E148" s="1315"/>
      <c r="F148" s="1315"/>
      <c r="G148" s="1313"/>
      <c r="H148" s="1316"/>
      <c r="I148" s="1317"/>
      <c r="J148" s="1318"/>
      <c r="K148" s="1317"/>
      <c r="L148" s="1313"/>
      <c r="M148" s="1313"/>
      <c r="N148" s="1318"/>
    </row>
    <row r="149" spans="1:14" ht="15.75" x14ac:dyDescent="0.25">
      <c r="A149" s="1312"/>
      <c r="B149" s="1313"/>
      <c r="C149" s="1314"/>
      <c r="D149" s="1314"/>
      <c r="E149" s="1315"/>
      <c r="F149" s="1315"/>
      <c r="G149" s="1313"/>
      <c r="H149" s="1316"/>
      <c r="I149" s="1317"/>
      <c r="J149" s="1318"/>
      <c r="K149" s="1317"/>
      <c r="L149" s="1313"/>
      <c r="M149" s="1313"/>
      <c r="N149" s="1318"/>
    </row>
    <row r="150" spans="1:14" ht="15.75" x14ac:dyDescent="0.25">
      <c r="A150" s="1312"/>
      <c r="B150" s="1313"/>
      <c r="C150" s="1314"/>
      <c r="D150" s="1314"/>
      <c r="E150" s="1315"/>
      <c r="F150" s="1315"/>
      <c r="G150" s="1313"/>
      <c r="H150" s="1316"/>
      <c r="I150" s="1317"/>
      <c r="J150" s="1318"/>
      <c r="K150" s="1317"/>
      <c r="L150" s="1313"/>
      <c r="M150" s="1313"/>
      <c r="N150" s="1318"/>
    </row>
    <row r="151" spans="1:14" ht="15.75" x14ac:dyDescent="0.25">
      <c r="A151" s="1312"/>
      <c r="B151" s="1313"/>
      <c r="C151" s="1314"/>
      <c r="D151" s="1314"/>
      <c r="E151" s="1315"/>
      <c r="F151" s="1315"/>
      <c r="G151" s="1313"/>
      <c r="H151" s="1316"/>
      <c r="I151" s="1317"/>
      <c r="J151" s="1318"/>
      <c r="K151" s="1317"/>
      <c r="L151" s="1313"/>
      <c r="M151" s="1313"/>
      <c r="N151" s="1318"/>
    </row>
    <row r="152" spans="1:14" ht="15.75" x14ac:dyDescent="0.25">
      <c r="A152" s="1312"/>
      <c r="B152" s="1313"/>
      <c r="C152" s="1314"/>
      <c r="D152" s="1314"/>
      <c r="E152" s="1315"/>
      <c r="F152" s="1315"/>
      <c r="G152" s="1313"/>
      <c r="H152" s="1316"/>
      <c r="I152" s="1317"/>
      <c r="J152" s="1318"/>
      <c r="K152" s="1317"/>
      <c r="L152" s="1313"/>
      <c r="M152" s="1313"/>
      <c r="N152" s="1318"/>
    </row>
    <row r="153" spans="1:14" ht="15.75" x14ac:dyDescent="0.25">
      <c r="A153" s="1312"/>
      <c r="B153" s="1313"/>
      <c r="C153" s="1314"/>
      <c r="D153" s="1314"/>
      <c r="E153" s="1315"/>
      <c r="F153" s="1315"/>
      <c r="G153" s="1313"/>
      <c r="H153" s="1316"/>
      <c r="I153" s="1317"/>
      <c r="J153" s="1318"/>
      <c r="K153" s="1317"/>
      <c r="L153" s="1313"/>
      <c r="M153" s="1313"/>
      <c r="N153" s="1318"/>
    </row>
    <row r="154" spans="1:14" ht="15.75" x14ac:dyDescent="0.25">
      <c r="A154" s="1312"/>
      <c r="B154" s="1313"/>
      <c r="C154" s="1314"/>
      <c r="D154" s="1314"/>
      <c r="E154" s="1315"/>
      <c r="F154" s="1315"/>
      <c r="G154" s="1313"/>
      <c r="H154" s="1316"/>
      <c r="I154" s="1317"/>
      <c r="J154" s="1318"/>
      <c r="K154" s="1317"/>
      <c r="L154" s="1313"/>
      <c r="M154" s="1313"/>
      <c r="N154" s="1318"/>
    </row>
    <row r="155" spans="1:14" ht="15.75" x14ac:dyDescent="0.25">
      <c r="A155" s="1312"/>
      <c r="B155" s="1313"/>
      <c r="C155" s="1314"/>
      <c r="D155" s="1314"/>
      <c r="E155" s="1315"/>
      <c r="F155" s="1315"/>
      <c r="G155" s="1313"/>
      <c r="H155" s="1316"/>
      <c r="I155" s="1317"/>
      <c r="J155" s="1318"/>
      <c r="K155" s="1317"/>
      <c r="L155" s="1313"/>
      <c r="M155" s="1313"/>
      <c r="N155" s="1318"/>
    </row>
    <row r="156" spans="1:14" ht="15.75" x14ac:dyDescent="0.25">
      <c r="A156" s="1312"/>
      <c r="B156" s="1313"/>
      <c r="C156" s="1314"/>
      <c r="D156" s="1314"/>
      <c r="E156" s="1315"/>
      <c r="F156" s="1315"/>
      <c r="G156" s="1313"/>
      <c r="H156" s="1316"/>
      <c r="I156" s="1317"/>
      <c r="J156" s="1318"/>
      <c r="K156" s="1317"/>
      <c r="L156" s="1313"/>
      <c r="M156" s="1313"/>
      <c r="N156" s="1318"/>
    </row>
    <row r="157" spans="1:14" ht="15.75" x14ac:dyDescent="0.25">
      <c r="A157" s="1312"/>
      <c r="B157" s="1313"/>
      <c r="C157" s="1314"/>
      <c r="D157" s="1314"/>
      <c r="E157" s="1315"/>
      <c r="F157" s="1315"/>
      <c r="G157" s="1313"/>
      <c r="H157" s="1316"/>
      <c r="I157" s="1317"/>
      <c r="J157" s="1318"/>
      <c r="K157" s="1317"/>
      <c r="L157" s="1313"/>
      <c r="M157" s="1313"/>
      <c r="N157" s="1318"/>
    </row>
    <row r="158" spans="1:14" ht="15.75" x14ac:dyDescent="0.25">
      <c r="A158" s="1312"/>
      <c r="B158" s="1313"/>
      <c r="C158" s="1314"/>
      <c r="D158" s="1314"/>
      <c r="E158" s="1315"/>
      <c r="F158" s="1315"/>
      <c r="G158" s="1313"/>
      <c r="H158" s="1316"/>
      <c r="I158" s="1317"/>
      <c r="J158" s="1318"/>
      <c r="K158" s="1317"/>
      <c r="L158" s="1313"/>
      <c r="M158" s="1313"/>
      <c r="N158" s="1318"/>
    </row>
    <row r="159" spans="1:14" ht="15.75" x14ac:dyDescent="0.25">
      <c r="A159" s="1312"/>
      <c r="B159" s="1313"/>
      <c r="C159" s="1314"/>
      <c r="D159" s="1314"/>
      <c r="E159" s="1315"/>
      <c r="F159" s="1315"/>
      <c r="G159" s="1313"/>
      <c r="H159" s="1316"/>
      <c r="I159" s="1317"/>
      <c r="J159" s="1318"/>
      <c r="K159" s="1317"/>
      <c r="L159" s="1313"/>
      <c r="M159" s="1313"/>
      <c r="N159" s="1318"/>
    </row>
    <row r="160" spans="1:14" ht="15.75" x14ac:dyDescent="0.25">
      <c r="A160" s="1312"/>
      <c r="B160" s="1313"/>
      <c r="C160" s="1314"/>
      <c r="D160" s="1314"/>
      <c r="E160" s="1315"/>
      <c r="F160" s="1315"/>
      <c r="G160" s="1313"/>
      <c r="H160" s="1316"/>
      <c r="I160" s="1317"/>
      <c r="J160" s="1318"/>
      <c r="K160" s="1317"/>
      <c r="L160" s="1313"/>
      <c r="M160" s="1313"/>
      <c r="N160" s="1318"/>
    </row>
    <row r="161" spans="1:14" ht="15.75" x14ac:dyDescent="0.25">
      <c r="A161" s="1312"/>
      <c r="B161" s="1313"/>
      <c r="C161" s="1314"/>
      <c r="D161" s="1314"/>
      <c r="E161" s="1315"/>
      <c r="F161" s="1315"/>
      <c r="G161" s="1313"/>
      <c r="H161" s="1316"/>
      <c r="I161" s="1317"/>
      <c r="J161" s="1318"/>
      <c r="K161" s="1317"/>
      <c r="L161" s="1313"/>
      <c r="M161" s="1313"/>
      <c r="N161" s="1318"/>
    </row>
    <row r="162" spans="1:14" ht="15.75" x14ac:dyDescent="0.25">
      <c r="A162" s="1312"/>
      <c r="B162" s="1313"/>
      <c r="C162" s="1314"/>
      <c r="D162" s="1314"/>
      <c r="E162" s="1315"/>
      <c r="F162" s="1315"/>
      <c r="G162" s="1313"/>
      <c r="H162" s="1316"/>
      <c r="I162" s="1317"/>
      <c r="J162" s="1318"/>
      <c r="K162" s="1317"/>
      <c r="L162" s="1313"/>
      <c r="M162" s="1313"/>
      <c r="N162" s="1318"/>
    </row>
    <row r="163" spans="1:14" ht="15.75" x14ac:dyDescent="0.25">
      <c r="A163" s="1312"/>
      <c r="B163" s="1313"/>
      <c r="C163" s="1314"/>
      <c r="D163" s="1314"/>
      <c r="E163" s="1315"/>
      <c r="F163" s="1315"/>
      <c r="G163" s="1313"/>
      <c r="H163" s="1316"/>
      <c r="I163" s="1317"/>
      <c r="J163" s="1318"/>
      <c r="K163" s="1317"/>
      <c r="L163" s="1313"/>
      <c r="M163" s="1313"/>
      <c r="N163" s="1318"/>
    </row>
    <row r="164" spans="1:14" ht="15.75" x14ac:dyDescent="0.25">
      <c r="A164" s="1312"/>
      <c r="B164" s="1313"/>
      <c r="C164" s="1314"/>
      <c r="D164" s="1314"/>
      <c r="E164" s="1315"/>
      <c r="F164" s="1315"/>
      <c r="G164" s="1313"/>
      <c r="H164" s="1316"/>
      <c r="I164" s="1317"/>
      <c r="J164" s="1318"/>
      <c r="K164" s="1317"/>
      <c r="L164" s="1313"/>
      <c r="M164" s="1313"/>
      <c r="N164" s="1318"/>
    </row>
    <row r="165" spans="1:14" ht="15.75" x14ac:dyDescent="0.25">
      <c r="A165" s="1312"/>
      <c r="B165" s="1313"/>
      <c r="C165" s="1314"/>
      <c r="D165" s="1314"/>
      <c r="E165" s="1315"/>
      <c r="F165" s="1315"/>
      <c r="G165" s="1313"/>
      <c r="H165" s="1316"/>
      <c r="I165" s="1317"/>
      <c r="J165" s="1318"/>
      <c r="K165" s="1317"/>
      <c r="L165" s="1313"/>
      <c r="M165" s="1313"/>
      <c r="N165" s="1318"/>
    </row>
    <row r="166" spans="1:14" ht="15.75" x14ac:dyDescent="0.25">
      <c r="A166" s="1312"/>
      <c r="B166" s="1313"/>
      <c r="C166" s="1314"/>
      <c r="D166" s="1314"/>
      <c r="E166" s="1315"/>
      <c r="F166" s="1315"/>
      <c r="G166" s="1313"/>
      <c r="H166" s="1316"/>
      <c r="I166" s="1317"/>
      <c r="J166" s="1318"/>
      <c r="K166" s="1317"/>
      <c r="L166" s="1313"/>
      <c r="M166" s="1313"/>
      <c r="N166" s="1318"/>
    </row>
    <row r="167" spans="1:14" ht="15.75" x14ac:dyDescent="0.25">
      <c r="A167" s="1312"/>
      <c r="B167" s="1313"/>
      <c r="C167" s="1314"/>
      <c r="D167" s="1314"/>
      <c r="E167" s="1315"/>
      <c r="F167" s="1315"/>
      <c r="G167" s="1313"/>
      <c r="H167" s="1316"/>
      <c r="I167" s="1317"/>
      <c r="J167" s="1318"/>
      <c r="K167" s="1317"/>
      <c r="L167" s="1313"/>
      <c r="M167" s="1313"/>
      <c r="N167" s="1318"/>
    </row>
    <row r="168" spans="1:14" ht="15.75" x14ac:dyDescent="0.25">
      <c r="A168" s="1312"/>
      <c r="B168" s="1313"/>
      <c r="C168" s="1314"/>
      <c r="D168" s="1314"/>
      <c r="E168" s="1315"/>
      <c r="F168" s="1315"/>
      <c r="G168" s="1313"/>
      <c r="H168" s="1316"/>
      <c r="I168" s="1317"/>
      <c r="J168" s="1318"/>
      <c r="K168" s="1317"/>
      <c r="L168" s="1313"/>
      <c r="M168" s="1313"/>
      <c r="N168" s="1318"/>
    </row>
    <row r="169" spans="1:14" ht="15.75" x14ac:dyDescent="0.25">
      <c r="A169" s="1312"/>
      <c r="B169" s="1313"/>
      <c r="C169" s="1314"/>
      <c r="D169" s="1314"/>
      <c r="E169" s="1315"/>
      <c r="F169" s="1315"/>
      <c r="G169" s="1313"/>
      <c r="H169" s="1316"/>
      <c r="I169" s="1317"/>
      <c r="J169" s="1318"/>
      <c r="K169" s="1317"/>
      <c r="L169" s="1313"/>
      <c r="M169" s="1313"/>
      <c r="N169" s="1318"/>
    </row>
    <row r="170" spans="1:14" ht="15.75" x14ac:dyDescent="0.25">
      <c r="A170" s="1312"/>
      <c r="B170" s="1313"/>
      <c r="C170" s="1314"/>
      <c r="D170" s="1314"/>
      <c r="E170" s="1315"/>
      <c r="F170" s="1315"/>
      <c r="G170" s="1313"/>
      <c r="H170" s="1316"/>
      <c r="I170" s="1317"/>
      <c r="J170" s="1318"/>
      <c r="K170" s="1317"/>
      <c r="L170" s="1313"/>
      <c r="M170" s="1313"/>
      <c r="N170" s="1318"/>
    </row>
    <row r="171" spans="1:14" ht="15.75" x14ac:dyDescent="0.25">
      <c r="A171" s="1312"/>
      <c r="B171" s="1313"/>
      <c r="C171" s="1314"/>
      <c r="D171" s="1314"/>
      <c r="E171" s="1315"/>
      <c r="F171" s="1315"/>
      <c r="G171" s="1313"/>
      <c r="H171" s="1316"/>
      <c r="I171" s="1317"/>
      <c r="J171" s="1318"/>
      <c r="K171" s="1317"/>
      <c r="L171" s="1313"/>
      <c r="M171" s="1313"/>
      <c r="N171" s="1318"/>
    </row>
    <row r="172" spans="1:14" ht="15.75" x14ac:dyDescent="0.25">
      <c r="A172" s="1312"/>
      <c r="B172" s="1313"/>
      <c r="C172" s="1314"/>
      <c r="D172" s="1314"/>
      <c r="E172" s="1315"/>
      <c r="F172" s="1315"/>
      <c r="G172" s="1313"/>
      <c r="H172" s="1316"/>
      <c r="I172" s="1317"/>
      <c r="J172" s="1318"/>
      <c r="K172" s="1317"/>
      <c r="L172" s="1313"/>
      <c r="M172" s="1313"/>
      <c r="N172" s="1318"/>
    </row>
    <row r="173" spans="1:14" ht="15.75" x14ac:dyDescent="0.25">
      <c r="A173" s="1312"/>
      <c r="B173" s="1313"/>
      <c r="C173" s="1314"/>
      <c r="D173" s="1314"/>
      <c r="E173" s="1315"/>
      <c r="F173" s="1315"/>
      <c r="G173" s="1313"/>
      <c r="H173" s="1316"/>
      <c r="I173" s="1317"/>
      <c r="J173" s="1318"/>
      <c r="K173" s="1317"/>
      <c r="L173" s="1313"/>
      <c r="M173" s="1313"/>
      <c r="N173" s="1318"/>
    </row>
    <row r="174" spans="1:14" ht="15.75" x14ac:dyDescent="0.25">
      <c r="A174" s="1312"/>
      <c r="B174" s="1313"/>
      <c r="C174" s="1314"/>
      <c r="D174" s="1314"/>
      <c r="E174" s="1315"/>
      <c r="F174" s="1315"/>
      <c r="G174" s="1313"/>
      <c r="H174" s="1316"/>
      <c r="I174" s="1317"/>
      <c r="J174" s="1318"/>
      <c r="K174" s="1317"/>
      <c r="L174" s="1313"/>
      <c r="M174" s="1313"/>
      <c r="N174" s="1318"/>
    </row>
    <row r="175" spans="1:14" ht="15.75" x14ac:dyDescent="0.25">
      <c r="A175" s="1312"/>
      <c r="B175" s="1313"/>
      <c r="C175" s="1314"/>
      <c r="D175" s="1314"/>
      <c r="E175" s="1315"/>
      <c r="F175" s="1315"/>
      <c r="G175" s="1313"/>
      <c r="H175" s="1316"/>
      <c r="I175" s="1317"/>
      <c r="J175" s="1318"/>
      <c r="K175" s="1317"/>
      <c r="L175" s="1313"/>
      <c r="M175" s="1313"/>
      <c r="N175" s="1318"/>
    </row>
    <row r="176" spans="1:14" ht="15.75" x14ac:dyDescent="0.25">
      <c r="A176" s="1312"/>
      <c r="B176" s="1313"/>
      <c r="C176" s="1314"/>
      <c r="D176" s="1314"/>
      <c r="E176" s="1315"/>
      <c r="F176" s="1315"/>
      <c r="G176" s="1313"/>
      <c r="H176" s="1316"/>
      <c r="I176" s="1317"/>
      <c r="J176" s="1318"/>
      <c r="K176" s="1317"/>
      <c r="L176" s="1313"/>
      <c r="M176" s="1313"/>
      <c r="N176" s="1318"/>
    </row>
    <row r="177" spans="1:14" ht="15.75" x14ac:dyDescent="0.25">
      <c r="A177" s="1312"/>
      <c r="B177" s="1313"/>
      <c r="C177" s="1314"/>
      <c r="D177" s="1314"/>
      <c r="E177" s="1315"/>
      <c r="F177" s="1315"/>
      <c r="G177" s="1313"/>
      <c r="H177" s="1316"/>
      <c r="I177" s="1317"/>
      <c r="J177" s="1318"/>
      <c r="K177" s="1317"/>
      <c r="L177" s="1313"/>
      <c r="M177" s="1313"/>
      <c r="N177" s="1318"/>
    </row>
    <row r="178" spans="1:14" ht="15.75" x14ac:dyDescent="0.25">
      <c r="A178" s="1312"/>
      <c r="B178" s="1313"/>
      <c r="C178" s="1314"/>
      <c r="D178" s="1314"/>
      <c r="E178" s="1315"/>
      <c r="F178" s="1315"/>
      <c r="G178" s="1313"/>
      <c r="H178" s="1316"/>
      <c r="I178" s="1317"/>
      <c r="J178" s="1318"/>
      <c r="K178" s="1317"/>
      <c r="L178" s="1313"/>
      <c r="M178" s="1313"/>
      <c r="N178" s="1318"/>
    </row>
    <row r="179" spans="1:14" ht="15.75" x14ac:dyDescent="0.25">
      <c r="A179" s="1312"/>
      <c r="B179" s="1313"/>
      <c r="C179" s="1314"/>
      <c r="D179" s="1314"/>
      <c r="E179" s="1315"/>
      <c r="F179" s="1315"/>
      <c r="G179" s="1313"/>
      <c r="H179" s="1316"/>
      <c r="I179" s="1317"/>
      <c r="J179" s="1318"/>
      <c r="K179" s="1317"/>
      <c r="L179" s="1313"/>
      <c r="M179" s="1313"/>
      <c r="N179" s="1318"/>
    </row>
    <row r="180" spans="1:14" ht="15.75" x14ac:dyDescent="0.25">
      <c r="A180" s="1312"/>
      <c r="B180" s="1313"/>
      <c r="C180" s="1314"/>
      <c r="D180" s="1314"/>
      <c r="E180" s="1315"/>
      <c r="F180" s="1315"/>
      <c r="G180" s="1313"/>
      <c r="H180" s="1316"/>
      <c r="I180" s="1317"/>
      <c r="J180" s="1318"/>
      <c r="K180" s="1317"/>
      <c r="L180" s="1313"/>
      <c r="M180" s="1313"/>
      <c r="N180" s="1318"/>
    </row>
    <row r="181" spans="1:14" ht="15.75" x14ac:dyDescent="0.25">
      <c r="A181" s="1312"/>
      <c r="B181" s="1313"/>
      <c r="C181" s="1314"/>
      <c r="D181" s="1314"/>
      <c r="E181" s="1315"/>
      <c r="F181" s="1315"/>
      <c r="G181" s="1313"/>
      <c r="H181" s="1316"/>
      <c r="I181" s="1317"/>
      <c r="J181" s="1318"/>
      <c r="K181" s="1317"/>
      <c r="L181" s="1313"/>
      <c r="M181" s="1313"/>
      <c r="N181" s="1318"/>
    </row>
    <row r="182" spans="1:14" ht="15.75" x14ac:dyDescent="0.25">
      <c r="A182" s="1312"/>
      <c r="B182" s="1313"/>
      <c r="C182" s="1314"/>
      <c r="D182" s="1314"/>
      <c r="E182" s="1315"/>
      <c r="F182" s="1315"/>
      <c r="G182" s="1313"/>
      <c r="H182" s="1316"/>
      <c r="I182" s="1317"/>
      <c r="J182" s="1318"/>
      <c r="K182" s="1317"/>
      <c r="L182" s="1313"/>
      <c r="M182" s="1313"/>
      <c r="N182" s="1318"/>
    </row>
    <row r="183" spans="1:14" ht="15.75" x14ac:dyDescent="0.25">
      <c r="A183" s="1312"/>
      <c r="B183" s="1313"/>
      <c r="C183" s="1314"/>
      <c r="D183" s="1314"/>
      <c r="E183" s="1315"/>
      <c r="F183" s="1315"/>
      <c r="G183" s="1313"/>
      <c r="H183" s="1316"/>
      <c r="I183" s="1317"/>
      <c r="J183" s="1318"/>
      <c r="K183" s="1317"/>
      <c r="L183" s="1313"/>
      <c r="M183" s="1313"/>
      <c r="N183" s="1318"/>
    </row>
    <row r="184" spans="1:14" ht="15.75" x14ac:dyDescent="0.25">
      <c r="A184" s="1312"/>
      <c r="B184" s="1313"/>
      <c r="C184" s="1314"/>
      <c r="D184" s="1314"/>
      <c r="E184" s="1315"/>
      <c r="F184" s="1315"/>
      <c r="G184" s="1313"/>
      <c r="H184" s="1316"/>
      <c r="I184" s="1317"/>
      <c r="J184" s="1318"/>
      <c r="K184" s="1317"/>
      <c r="L184" s="1313"/>
      <c r="M184" s="1313"/>
      <c r="N184" s="1318"/>
    </row>
    <row r="185" spans="1:14" ht="15.75" x14ac:dyDescent="0.25">
      <c r="A185" s="1312"/>
      <c r="B185" s="1313"/>
      <c r="C185" s="1314"/>
      <c r="D185" s="1314"/>
      <c r="E185" s="1315"/>
      <c r="F185" s="1315"/>
      <c r="G185" s="1313"/>
      <c r="H185" s="1316"/>
      <c r="I185" s="1317"/>
      <c r="J185" s="1318"/>
      <c r="K185" s="1317"/>
      <c r="L185" s="1313"/>
      <c r="M185" s="1313"/>
      <c r="N185" s="1318"/>
    </row>
    <row r="186" spans="1:14" ht="15.75" x14ac:dyDescent="0.25">
      <c r="A186" s="1312"/>
      <c r="B186" s="1313"/>
      <c r="C186" s="1314"/>
      <c r="D186" s="1314"/>
      <c r="E186" s="1315"/>
      <c r="F186" s="1315"/>
      <c r="G186" s="1313"/>
      <c r="H186" s="1316"/>
      <c r="I186" s="1317"/>
      <c r="J186" s="1318"/>
      <c r="K186" s="1317"/>
      <c r="L186" s="1313"/>
      <c r="M186" s="1313"/>
      <c r="N186" s="1318"/>
    </row>
    <row r="187" spans="1:14" ht="15.75" x14ac:dyDescent="0.25">
      <c r="A187" s="1312"/>
      <c r="B187" s="1313"/>
      <c r="C187" s="1314"/>
      <c r="D187" s="1314"/>
      <c r="E187" s="1315"/>
      <c r="F187" s="1315"/>
      <c r="G187" s="1313"/>
      <c r="H187" s="1316"/>
      <c r="I187" s="1317"/>
      <c r="J187" s="1318"/>
      <c r="K187" s="1317"/>
      <c r="L187" s="1313"/>
      <c r="M187" s="1313"/>
      <c r="N187" s="1318"/>
    </row>
    <row r="188" spans="1:14" ht="15.75" x14ac:dyDescent="0.25">
      <c r="A188" s="1312"/>
      <c r="B188" s="1313"/>
      <c r="C188" s="1314"/>
      <c r="D188" s="1314"/>
      <c r="E188" s="1315"/>
      <c r="F188" s="1315"/>
      <c r="G188" s="1313"/>
      <c r="H188" s="1316"/>
      <c r="I188" s="1317"/>
      <c r="J188" s="1318"/>
      <c r="K188" s="1317"/>
      <c r="L188" s="1313"/>
      <c r="M188" s="1313"/>
      <c r="N188" s="1318"/>
    </row>
    <row r="189" spans="1:14" ht="15.75" x14ac:dyDescent="0.25">
      <c r="A189" s="1312"/>
      <c r="B189" s="1313"/>
      <c r="C189" s="1314"/>
      <c r="D189" s="1314"/>
      <c r="E189" s="1315"/>
      <c r="F189" s="1315"/>
      <c r="G189" s="1313"/>
      <c r="H189" s="1316"/>
      <c r="I189" s="1317"/>
      <c r="J189" s="1318"/>
      <c r="K189" s="1317"/>
      <c r="L189" s="1313"/>
      <c r="M189" s="1313"/>
      <c r="N189" s="1318"/>
    </row>
    <row r="190" spans="1:14" ht="15.75" x14ac:dyDescent="0.25">
      <c r="A190" s="1312"/>
      <c r="B190" s="1313"/>
      <c r="C190" s="1314"/>
      <c r="D190" s="1314"/>
      <c r="E190" s="1315"/>
      <c r="F190" s="1315"/>
      <c r="G190" s="1313"/>
      <c r="H190" s="1316"/>
      <c r="I190" s="1317"/>
      <c r="J190" s="1318"/>
      <c r="K190" s="1317"/>
      <c r="L190" s="1313"/>
      <c r="M190" s="1313"/>
      <c r="N190" s="1318"/>
    </row>
    <row r="191" spans="1:14" ht="15.75" x14ac:dyDescent="0.25">
      <c r="A191" s="1312"/>
      <c r="B191" s="1313"/>
      <c r="C191" s="1314"/>
      <c r="D191" s="1314"/>
      <c r="E191" s="1315"/>
      <c r="F191" s="1315"/>
      <c r="G191" s="1313"/>
      <c r="H191" s="1316"/>
      <c r="I191" s="1317"/>
      <c r="J191" s="1318"/>
      <c r="K191" s="1317"/>
      <c r="L191" s="1313"/>
      <c r="M191" s="1313"/>
      <c r="N191" s="1318"/>
    </row>
    <row r="192" spans="1:14" ht="15.75" x14ac:dyDescent="0.25">
      <c r="A192" s="1312"/>
      <c r="B192" s="1313"/>
      <c r="C192" s="1314"/>
      <c r="D192" s="1314"/>
      <c r="E192" s="1315"/>
      <c r="F192" s="1315"/>
      <c r="G192" s="1313"/>
      <c r="H192" s="1316"/>
      <c r="I192" s="1317"/>
      <c r="J192" s="1318"/>
      <c r="K192" s="1317"/>
      <c r="L192" s="1313"/>
      <c r="M192" s="1313"/>
      <c r="N192" s="1318"/>
    </row>
    <row r="193" spans="1:14" ht="15.75" x14ac:dyDescent="0.25">
      <c r="A193" s="1312"/>
      <c r="B193" s="1313"/>
      <c r="C193" s="1314"/>
      <c r="D193" s="1314"/>
      <c r="E193" s="1315"/>
      <c r="F193" s="1315"/>
      <c r="G193" s="1313"/>
      <c r="H193" s="1316"/>
      <c r="I193" s="1317"/>
      <c r="J193" s="1318"/>
      <c r="K193" s="1317"/>
      <c r="L193" s="1313"/>
      <c r="M193" s="1313"/>
      <c r="N193" s="1318"/>
    </row>
    <row r="194" spans="1:14" ht="15.75" x14ac:dyDescent="0.25">
      <c r="A194" s="1312"/>
      <c r="B194" s="1313"/>
      <c r="C194" s="1314"/>
      <c r="D194" s="1314"/>
      <c r="E194" s="1315"/>
      <c r="F194" s="1315"/>
      <c r="G194" s="1313"/>
      <c r="H194" s="1316"/>
      <c r="I194" s="1317"/>
      <c r="J194" s="1318"/>
      <c r="K194" s="1317"/>
      <c r="L194" s="1313"/>
      <c r="M194" s="1313"/>
      <c r="N194" s="1318"/>
    </row>
    <row r="195" spans="1:14" ht="15.75" x14ac:dyDescent="0.25">
      <c r="A195" s="1312"/>
      <c r="B195" s="1313"/>
      <c r="C195" s="1314"/>
      <c r="D195" s="1314"/>
      <c r="E195" s="1315"/>
      <c r="F195" s="1315"/>
      <c r="G195" s="1313"/>
      <c r="H195" s="1316"/>
      <c r="I195" s="1317"/>
      <c r="J195" s="1318"/>
      <c r="K195" s="1317"/>
      <c r="L195" s="1313"/>
      <c r="M195" s="1313"/>
      <c r="N195" s="1318"/>
    </row>
    <row r="196" spans="1:14" ht="15.75" x14ac:dyDescent="0.25">
      <c r="A196" s="1312"/>
      <c r="B196" s="1313"/>
      <c r="C196" s="1314"/>
      <c r="D196" s="1314"/>
      <c r="E196" s="1315"/>
      <c r="F196" s="1315"/>
      <c r="G196" s="1313"/>
      <c r="H196" s="1316"/>
      <c r="I196" s="1317"/>
      <c r="J196" s="1318"/>
      <c r="K196" s="1317"/>
      <c r="L196" s="1313"/>
      <c r="M196" s="1313"/>
      <c r="N196" s="1318"/>
    </row>
    <row r="197" spans="1:14" ht="15.75" x14ac:dyDescent="0.25">
      <c r="A197" s="1312"/>
      <c r="B197" s="1313"/>
      <c r="C197" s="1314"/>
      <c r="D197" s="1314"/>
      <c r="E197" s="1315"/>
      <c r="F197" s="1315"/>
      <c r="G197" s="1313"/>
      <c r="H197" s="1316"/>
      <c r="I197" s="1317"/>
      <c r="J197" s="1318"/>
      <c r="K197" s="1317"/>
      <c r="L197" s="1313"/>
      <c r="M197" s="1313"/>
      <c r="N197" s="1318"/>
    </row>
    <row r="198" spans="1:14" ht="15.75" x14ac:dyDescent="0.25">
      <c r="A198" s="1312"/>
      <c r="B198" s="1313"/>
      <c r="C198" s="1314"/>
      <c r="D198" s="1314"/>
      <c r="E198" s="1315"/>
      <c r="F198" s="1315"/>
      <c r="G198" s="1313"/>
      <c r="H198" s="1316"/>
      <c r="I198" s="1317"/>
      <c r="J198" s="1318"/>
      <c r="K198" s="1317"/>
      <c r="L198" s="1313"/>
      <c r="M198" s="1313"/>
      <c r="N198" s="1318"/>
    </row>
    <row r="199" spans="1:14" ht="15.75" x14ac:dyDescent="0.25">
      <c r="A199" s="1312"/>
      <c r="B199" s="1313"/>
      <c r="C199" s="1314"/>
      <c r="D199" s="1314"/>
      <c r="E199" s="1315"/>
      <c r="F199" s="1315"/>
      <c r="G199" s="1313"/>
      <c r="H199" s="1316"/>
      <c r="I199" s="1317"/>
      <c r="J199" s="1318"/>
      <c r="K199" s="1317"/>
      <c r="L199" s="1313"/>
      <c r="M199" s="1313"/>
      <c r="N199" s="1318"/>
    </row>
    <row r="200" spans="1:14" ht="15.75" x14ac:dyDescent="0.25">
      <c r="A200" s="1312"/>
      <c r="B200" s="1313"/>
      <c r="C200" s="1314"/>
      <c r="D200" s="1314"/>
      <c r="E200" s="1315"/>
      <c r="F200" s="1315"/>
      <c r="G200" s="1313"/>
      <c r="H200" s="1316"/>
      <c r="I200" s="1317"/>
      <c r="J200" s="1318"/>
      <c r="K200" s="1317"/>
      <c r="L200" s="1313"/>
      <c r="M200" s="1313"/>
      <c r="N200" s="1318"/>
    </row>
    <row r="201" spans="1:14" ht="15.75" x14ac:dyDescent="0.25">
      <c r="A201" s="1312"/>
      <c r="B201" s="1313"/>
      <c r="C201" s="1314"/>
      <c r="D201" s="1314"/>
      <c r="E201" s="1315"/>
      <c r="F201" s="1315"/>
      <c r="G201" s="1313"/>
      <c r="H201" s="1316"/>
      <c r="I201" s="1317"/>
      <c r="J201" s="1318"/>
      <c r="K201" s="1317"/>
      <c r="L201" s="1313"/>
      <c r="M201" s="1313"/>
      <c r="N201" s="1318"/>
    </row>
    <row r="202" spans="1:14" ht="15.75" x14ac:dyDescent="0.25">
      <c r="A202" s="1312"/>
      <c r="B202" s="1313"/>
      <c r="C202" s="1314"/>
      <c r="D202" s="1314"/>
      <c r="E202" s="1315"/>
      <c r="F202" s="1315"/>
      <c r="G202" s="1313"/>
      <c r="H202" s="1316"/>
      <c r="I202" s="1317"/>
      <c r="J202" s="1318"/>
      <c r="K202" s="1317"/>
      <c r="L202" s="1313"/>
      <c r="M202" s="1313"/>
      <c r="N202" s="1318"/>
    </row>
    <row r="203" spans="1:14" ht="15.75" x14ac:dyDescent="0.25">
      <c r="A203" s="1312"/>
      <c r="B203" s="1313"/>
      <c r="C203" s="1314"/>
      <c r="D203" s="1314"/>
      <c r="E203" s="1315"/>
      <c r="F203" s="1315"/>
      <c r="G203" s="1313"/>
      <c r="H203" s="1316"/>
      <c r="I203" s="1317"/>
      <c r="J203" s="1318"/>
      <c r="K203" s="1317"/>
      <c r="L203" s="1313"/>
      <c r="M203" s="1313"/>
      <c r="N203" s="1318"/>
    </row>
    <row r="204" spans="1:14" ht="15.75" x14ac:dyDescent="0.25">
      <c r="A204" s="1312"/>
      <c r="B204" s="1313"/>
      <c r="C204" s="1314"/>
      <c r="D204" s="1314"/>
      <c r="E204" s="1315"/>
      <c r="F204" s="1315"/>
      <c r="G204" s="1313"/>
      <c r="H204" s="1316"/>
      <c r="I204" s="1317"/>
      <c r="J204" s="1318"/>
      <c r="K204" s="1317"/>
      <c r="L204" s="1313"/>
      <c r="M204" s="1313"/>
      <c r="N204" s="1318"/>
    </row>
    <row r="205" spans="1:14" ht="15.75" x14ac:dyDescent="0.25">
      <c r="A205" s="1312"/>
      <c r="B205" s="1313"/>
      <c r="C205" s="1314"/>
      <c r="D205" s="1314"/>
      <c r="E205" s="1315"/>
      <c r="F205" s="1315"/>
      <c r="G205" s="1313"/>
      <c r="H205" s="1316"/>
      <c r="I205" s="1317"/>
      <c r="J205" s="1318"/>
      <c r="K205" s="1317"/>
      <c r="L205" s="1313"/>
      <c r="M205" s="1313"/>
      <c r="N205" s="1318"/>
    </row>
    <row r="206" spans="1:14" ht="15.75" x14ac:dyDescent="0.25">
      <c r="A206" s="1312"/>
      <c r="B206" s="1313"/>
      <c r="C206" s="1314"/>
      <c r="D206" s="1314"/>
      <c r="E206" s="1315"/>
      <c r="F206" s="1315"/>
      <c r="G206" s="1313"/>
      <c r="H206" s="1316"/>
      <c r="I206" s="1317"/>
      <c r="J206" s="1318"/>
      <c r="K206" s="1317"/>
      <c r="L206" s="1313"/>
      <c r="M206" s="1313"/>
      <c r="N206" s="1318"/>
    </row>
    <row r="207" spans="1:14" ht="63" customHeight="1" x14ac:dyDescent="0.25">
      <c r="A207" s="1312"/>
      <c r="B207" s="1313"/>
      <c r="C207" s="1314"/>
      <c r="D207" s="1314"/>
      <c r="E207" s="1315"/>
      <c r="F207" s="1315"/>
      <c r="G207" s="1313"/>
      <c r="H207" s="1316"/>
      <c r="I207" s="1317"/>
      <c r="J207" s="1318"/>
      <c r="K207" s="1317"/>
      <c r="L207" s="1313"/>
      <c r="M207" s="1313"/>
      <c r="N207" s="1318"/>
    </row>
    <row r="208" spans="1:14" ht="15.75" x14ac:dyDescent="0.25">
      <c r="A208" s="1312"/>
      <c r="B208" s="1313"/>
      <c r="C208" s="1314"/>
      <c r="D208" s="1314"/>
      <c r="E208" s="1315"/>
      <c r="F208" s="1315"/>
      <c r="G208" s="1313"/>
      <c r="H208" s="1316"/>
      <c r="I208" s="1317"/>
      <c r="J208" s="1318"/>
      <c r="K208" s="1317"/>
      <c r="L208" s="1313"/>
      <c r="M208" s="1313"/>
      <c r="N208" s="1318"/>
    </row>
    <row r="209" spans="1:14" ht="15.75" x14ac:dyDescent="0.25">
      <c r="A209" s="1312"/>
      <c r="B209" s="1313"/>
      <c r="C209" s="1314"/>
      <c r="D209" s="1314"/>
      <c r="E209" s="1315"/>
      <c r="F209" s="1315"/>
      <c r="G209" s="1313"/>
      <c r="H209" s="1316"/>
      <c r="I209" s="1317"/>
      <c r="J209" s="1318"/>
      <c r="K209" s="1317"/>
      <c r="L209" s="1313"/>
      <c r="M209" s="1313"/>
      <c r="N209" s="1318"/>
    </row>
    <row r="210" spans="1:14" ht="15.75" x14ac:dyDescent="0.25">
      <c r="A210" s="1312"/>
      <c r="B210" s="1313"/>
      <c r="C210" s="1314"/>
      <c r="D210" s="1314"/>
      <c r="E210" s="1315"/>
      <c r="F210" s="1315"/>
      <c r="G210" s="1313"/>
      <c r="H210" s="1316"/>
      <c r="I210" s="1317"/>
      <c r="J210" s="1318"/>
      <c r="K210" s="1317"/>
      <c r="L210" s="1313"/>
      <c r="M210" s="1313"/>
      <c r="N210" s="1318"/>
    </row>
    <row r="211" spans="1:14" ht="15.75" x14ac:dyDescent="0.25">
      <c r="A211" s="1312"/>
      <c r="B211" s="1313"/>
      <c r="C211" s="1314"/>
      <c r="D211" s="1314"/>
      <c r="E211" s="1315"/>
      <c r="F211" s="1315"/>
      <c r="G211" s="1313"/>
      <c r="H211" s="1316"/>
      <c r="I211" s="1317"/>
      <c r="J211" s="1318"/>
      <c r="K211" s="1317"/>
      <c r="L211" s="1313"/>
      <c r="M211" s="1313"/>
      <c r="N211" s="1318"/>
    </row>
    <row r="212" spans="1:14" ht="15.75" x14ac:dyDescent="0.25">
      <c r="A212" s="1312"/>
      <c r="B212" s="1313"/>
      <c r="C212" s="1314"/>
      <c r="D212" s="1314"/>
      <c r="E212" s="1315"/>
      <c r="F212" s="1315"/>
      <c r="G212" s="1313"/>
      <c r="H212" s="1316"/>
      <c r="I212" s="1317"/>
      <c r="J212" s="1318"/>
      <c r="K212" s="1317"/>
      <c r="L212" s="1313"/>
      <c r="M212" s="1313"/>
      <c r="N212" s="1318"/>
    </row>
    <row r="213" spans="1:14" ht="15.75" x14ac:dyDescent="0.25">
      <c r="A213" s="1312"/>
      <c r="B213" s="1313"/>
      <c r="C213" s="1314"/>
      <c r="D213" s="1314"/>
      <c r="E213" s="1315"/>
      <c r="F213" s="1315"/>
      <c r="G213" s="1313"/>
      <c r="H213" s="1316"/>
      <c r="I213" s="1317"/>
      <c r="J213" s="1318"/>
      <c r="K213" s="1317"/>
      <c r="L213" s="1313"/>
      <c r="M213" s="1313"/>
      <c r="N213" s="1318"/>
    </row>
    <row r="214" spans="1:14" x14ac:dyDescent="0.2">
      <c r="A214" s="1011"/>
      <c r="B214" s="997"/>
      <c r="C214" s="998"/>
      <c r="D214" s="998"/>
      <c r="E214" s="999"/>
      <c r="F214" s="999"/>
      <c r="G214" s="997"/>
      <c r="H214" s="1000"/>
      <c r="I214" s="1001"/>
      <c r="J214" s="1002"/>
      <c r="K214" s="1001"/>
      <c r="L214" s="997"/>
      <c r="M214" s="997"/>
      <c r="N214" s="1002"/>
    </row>
    <row r="215" spans="1:14" x14ac:dyDescent="0.2">
      <c r="A215" s="1011"/>
      <c r="B215" s="997"/>
      <c r="C215" s="998"/>
      <c r="D215" s="998"/>
      <c r="E215" s="999"/>
      <c r="F215" s="999"/>
      <c r="G215" s="997"/>
      <c r="H215" s="1000"/>
      <c r="I215" s="1001"/>
      <c r="J215" s="1002"/>
      <c r="K215" s="1001"/>
      <c r="L215" s="997"/>
      <c r="M215" s="997"/>
      <c r="N215" s="1002"/>
    </row>
    <row r="216" spans="1:14" x14ac:dyDescent="0.2">
      <c r="A216" s="1011"/>
      <c r="B216" s="997"/>
      <c r="C216" s="998"/>
      <c r="D216" s="998"/>
      <c r="E216" s="999"/>
      <c r="F216" s="999"/>
      <c r="G216" s="997"/>
      <c r="H216" s="1000"/>
      <c r="I216" s="1001"/>
      <c r="J216" s="1002"/>
      <c r="K216" s="1001"/>
      <c r="L216" s="997"/>
      <c r="M216" s="997"/>
      <c r="N216" s="1002"/>
    </row>
    <row r="217" spans="1:14" x14ac:dyDescent="0.2">
      <c r="A217" s="1011"/>
      <c r="B217" s="997"/>
      <c r="C217" s="998"/>
      <c r="D217" s="998"/>
      <c r="E217" s="999"/>
      <c r="F217" s="999"/>
      <c r="G217" s="997"/>
      <c r="H217" s="1000"/>
      <c r="I217" s="1001"/>
      <c r="J217" s="1002"/>
      <c r="K217" s="1001"/>
      <c r="L217" s="997"/>
      <c r="M217" s="997"/>
      <c r="N217" s="1002"/>
    </row>
    <row r="218" spans="1:14" x14ac:dyDescent="0.2">
      <c r="A218" s="1011"/>
      <c r="B218" s="997"/>
      <c r="C218" s="998"/>
      <c r="D218" s="998"/>
      <c r="E218" s="999"/>
      <c r="F218" s="999"/>
      <c r="G218" s="997"/>
      <c r="H218" s="1000"/>
      <c r="I218" s="1001"/>
      <c r="J218" s="1002"/>
      <c r="K218" s="1001"/>
      <c r="L218" s="997"/>
      <c r="M218" s="997"/>
      <c r="N218" s="1002"/>
    </row>
    <row r="219" spans="1:14" x14ac:dyDescent="0.2">
      <c r="A219" s="1011"/>
      <c r="B219" s="997"/>
      <c r="C219" s="998"/>
      <c r="D219" s="998"/>
      <c r="E219" s="999"/>
      <c r="F219" s="999"/>
      <c r="G219" s="997"/>
      <c r="H219" s="1000"/>
      <c r="I219" s="1001"/>
      <c r="J219" s="1002"/>
      <c r="K219" s="1001"/>
      <c r="L219" s="997"/>
      <c r="M219" s="997"/>
      <c r="N219" s="1002"/>
    </row>
    <row r="220" spans="1:14" x14ac:dyDescent="0.2">
      <c r="A220" s="1011"/>
      <c r="B220" s="997"/>
      <c r="C220" s="998"/>
      <c r="D220" s="998"/>
      <c r="E220" s="999"/>
      <c r="F220" s="999"/>
      <c r="G220" s="997"/>
      <c r="H220" s="1000"/>
      <c r="I220" s="1001"/>
      <c r="J220" s="1002"/>
      <c r="K220" s="1001"/>
      <c r="L220" s="997"/>
      <c r="M220" s="997"/>
      <c r="N220" s="1002"/>
    </row>
    <row r="221" spans="1:14" x14ac:dyDescent="0.2">
      <c r="A221" s="1011"/>
      <c r="B221" s="997"/>
      <c r="C221" s="998"/>
      <c r="D221" s="998"/>
      <c r="E221" s="999"/>
      <c r="F221" s="999"/>
      <c r="G221" s="997"/>
      <c r="H221" s="1000"/>
      <c r="I221" s="1001"/>
      <c r="J221" s="1002"/>
      <c r="K221" s="1001"/>
      <c r="L221" s="997"/>
      <c r="M221" s="997"/>
      <c r="N221" s="1002"/>
    </row>
    <row r="222" spans="1:14" x14ac:dyDescent="0.2">
      <c r="A222" s="1011"/>
      <c r="B222" s="997"/>
      <c r="C222" s="998"/>
      <c r="D222" s="998"/>
      <c r="E222" s="999"/>
      <c r="F222" s="999"/>
      <c r="G222" s="997"/>
      <c r="H222" s="1000"/>
      <c r="I222" s="1001"/>
      <c r="J222" s="1002"/>
      <c r="K222" s="1001"/>
      <c r="L222" s="997"/>
      <c r="M222" s="997"/>
      <c r="N222" s="1002"/>
    </row>
    <row r="223" spans="1:14" x14ac:dyDescent="0.2">
      <c r="A223" s="1011"/>
      <c r="B223" s="997"/>
      <c r="C223" s="998"/>
      <c r="D223" s="998"/>
      <c r="E223" s="999"/>
      <c r="F223" s="999"/>
      <c r="G223" s="997"/>
      <c r="H223" s="1000"/>
      <c r="I223" s="1001"/>
      <c r="J223" s="1002"/>
      <c r="K223" s="1001"/>
      <c r="L223" s="997"/>
      <c r="M223" s="997"/>
      <c r="N223" s="1002"/>
    </row>
    <row r="224" spans="1:14" x14ac:dyDescent="0.2">
      <c r="A224" s="1011"/>
      <c r="B224" s="997"/>
      <c r="C224" s="998"/>
      <c r="D224" s="998"/>
      <c r="E224" s="999"/>
      <c r="F224" s="999"/>
      <c r="G224" s="997"/>
      <c r="H224" s="1000"/>
      <c r="I224" s="1001"/>
      <c r="J224" s="1002"/>
      <c r="K224" s="1001"/>
      <c r="L224" s="997"/>
      <c r="M224" s="997"/>
      <c r="N224" s="1002"/>
    </row>
    <row r="225" spans="1:14" x14ac:dyDescent="0.2">
      <c r="A225" s="1011"/>
      <c r="B225" s="997"/>
      <c r="C225" s="998"/>
      <c r="D225" s="998"/>
      <c r="E225" s="999"/>
      <c r="F225" s="999"/>
      <c r="G225" s="997"/>
      <c r="H225" s="1000"/>
      <c r="I225" s="1001"/>
      <c r="J225" s="1002"/>
      <c r="K225" s="1001"/>
      <c r="L225" s="997"/>
      <c r="M225" s="997"/>
      <c r="N225" s="1002"/>
    </row>
    <row r="226" spans="1:14" x14ac:dyDescent="0.2">
      <c r="A226" s="1011"/>
      <c r="B226" s="997"/>
      <c r="C226" s="998"/>
      <c r="D226" s="998"/>
      <c r="E226" s="999"/>
      <c r="F226" s="999"/>
      <c r="G226" s="997"/>
      <c r="H226" s="1000"/>
      <c r="I226" s="1001"/>
      <c r="J226" s="1002"/>
      <c r="K226" s="1001"/>
      <c r="L226" s="997"/>
      <c r="M226" s="997"/>
      <c r="N226" s="1002"/>
    </row>
    <row r="227" spans="1:14" x14ac:dyDescent="0.2">
      <c r="A227" s="1011"/>
      <c r="B227" s="997"/>
      <c r="C227" s="998"/>
      <c r="D227" s="998"/>
      <c r="E227" s="999"/>
      <c r="F227" s="999"/>
      <c r="G227" s="997"/>
      <c r="H227" s="1000"/>
      <c r="I227" s="1001"/>
      <c r="J227" s="1002"/>
      <c r="K227" s="1001"/>
      <c r="L227" s="997"/>
      <c r="M227" s="997"/>
      <c r="N227" s="1002"/>
    </row>
    <row r="228" spans="1:14" x14ac:dyDescent="0.2">
      <c r="A228" s="1011"/>
      <c r="B228" s="997"/>
      <c r="C228" s="998"/>
      <c r="D228" s="998"/>
      <c r="E228" s="999"/>
      <c r="F228" s="999"/>
      <c r="G228" s="997"/>
      <c r="H228" s="1000"/>
      <c r="I228" s="1001"/>
      <c r="J228" s="1002"/>
      <c r="K228" s="1001"/>
      <c r="L228" s="997"/>
      <c r="M228" s="997"/>
      <c r="N228" s="1002"/>
    </row>
    <row r="229" spans="1:14" x14ac:dyDescent="0.2">
      <c r="A229" s="1011"/>
      <c r="B229" s="997"/>
      <c r="C229" s="998"/>
      <c r="D229" s="998"/>
      <c r="E229" s="999"/>
      <c r="F229" s="999"/>
      <c r="G229" s="997"/>
      <c r="H229" s="1000"/>
      <c r="I229" s="1001"/>
      <c r="J229" s="1002"/>
      <c r="K229" s="1001"/>
      <c r="L229" s="997"/>
      <c r="M229" s="997"/>
      <c r="N229" s="1002"/>
    </row>
    <row r="230" spans="1:14" x14ac:dyDescent="0.2">
      <c r="A230" s="1011"/>
      <c r="B230" s="997"/>
      <c r="C230" s="998"/>
      <c r="D230" s="998"/>
      <c r="E230" s="999"/>
      <c r="F230" s="999"/>
      <c r="G230" s="997"/>
      <c r="H230" s="1000"/>
      <c r="I230" s="1001"/>
      <c r="J230" s="1002"/>
      <c r="K230" s="1001"/>
      <c r="L230" s="997"/>
      <c r="M230" s="997"/>
      <c r="N230" s="1002"/>
    </row>
    <row r="231" spans="1:14" x14ac:dyDescent="0.2">
      <c r="A231" s="1011"/>
      <c r="B231" s="997"/>
      <c r="C231" s="998"/>
      <c r="D231" s="998"/>
      <c r="E231" s="999"/>
      <c r="F231" s="999"/>
      <c r="G231" s="997"/>
      <c r="H231" s="1000"/>
      <c r="I231" s="1001"/>
      <c r="J231" s="1002"/>
      <c r="K231" s="1001"/>
      <c r="L231" s="997"/>
      <c r="M231" s="997"/>
      <c r="N231" s="1002"/>
    </row>
    <row r="232" spans="1:14" x14ac:dyDescent="0.2">
      <c r="A232" s="1011"/>
      <c r="B232" s="997"/>
      <c r="C232" s="998"/>
      <c r="D232" s="998"/>
      <c r="E232" s="999"/>
      <c r="F232" s="999"/>
      <c r="G232" s="997"/>
      <c r="H232" s="1000"/>
      <c r="I232" s="1001"/>
      <c r="J232" s="1002"/>
      <c r="K232" s="1001"/>
      <c r="L232" s="997"/>
      <c r="M232" s="997"/>
      <c r="N232" s="1002"/>
    </row>
    <row r="233" spans="1:14" x14ac:dyDescent="0.2">
      <c r="A233" s="1011"/>
      <c r="B233" s="997"/>
      <c r="C233" s="998"/>
      <c r="D233" s="998"/>
      <c r="E233" s="999"/>
      <c r="F233" s="999"/>
      <c r="G233" s="997"/>
      <c r="H233" s="1000"/>
      <c r="I233" s="1001"/>
      <c r="J233" s="1002"/>
      <c r="K233" s="1001"/>
      <c r="L233" s="997"/>
      <c r="M233" s="997"/>
      <c r="N233" s="1002"/>
    </row>
    <row r="234" spans="1:14" x14ac:dyDescent="0.2">
      <c r="A234" s="1011"/>
      <c r="B234" s="997"/>
      <c r="C234" s="998"/>
      <c r="D234" s="998"/>
      <c r="E234" s="999"/>
      <c r="F234" s="999"/>
      <c r="G234" s="997"/>
      <c r="H234" s="1000"/>
      <c r="I234" s="1001"/>
      <c r="J234" s="1002"/>
      <c r="K234" s="1001"/>
      <c r="L234" s="997"/>
      <c r="M234" s="997"/>
      <c r="N234" s="1002"/>
    </row>
    <row r="235" spans="1:14" x14ac:dyDescent="0.2">
      <c r="A235" s="1011"/>
      <c r="B235" s="997"/>
      <c r="C235" s="998"/>
      <c r="D235" s="998"/>
      <c r="E235" s="999"/>
      <c r="F235" s="999"/>
      <c r="G235" s="997"/>
      <c r="H235" s="1000"/>
      <c r="I235" s="1001"/>
      <c r="J235" s="1002"/>
      <c r="K235" s="1001"/>
      <c r="L235" s="997"/>
      <c r="M235" s="997"/>
      <c r="N235" s="1002"/>
    </row>
    <row r="236" spans="1:14" x14ac:dyDescent="0.2">
      <c r="A236" s="1011"/>
      <c r="B236" s="997"/>
      <c r="C236" s="998"/>
      <c r="D236" s="998"/>
      <c r="E236" s="999"/>
      <c r="F236" s="999"/>
      <c r="G236" s="997"/>
      <c r="H236" s="1000"/>
      <c r="I236" s="1001"/>
      <c r="J236" s="1002"/>
      <c r="K236" s="1001"/>
      <c r="L236" s="997"/>
      <c r="M236" s="997"/>
      <c r="N236" s="1002"/>
    </row>
    <row r="237" spans="1:14" x14ac:dyDescent="0.2">
      <c r="A237" s="1011"/>
      <c r="B237" s="997"/>
      <c r="C237" s="998"/>
      <c r="D237" s="998"/>
      <c r="E237" s="999"/>
      <c r="F237" s="999"/>
      <c r="G237" s="997"/>
      <c r="H237" s="1000"/>
      <c r="I237" s="1001"/>
      <c r="J237" s="1002"/>
      <c r="K237" s="1001"/>
      <c r="L237" s="997"/>
      <c r="M237" s="997"/>
      <c r="N237" s="1002"/>
    </row>
    <row r="238" spans="1:14" x14ac:dyDescent="0.2">
      <c r="A238" s="1011"/>
      <c r="B238" s="997"/>
      <c r="C238" s="998"/>
      <c r="D238" s="998"/>
      <c r="E238" s="999"/>
      <c r="F238" s="999"/>
      <c r="G238" s="997"/>
      <c r="H238" s="1000"/>
      <c r="I238" s="1001"/>
      <c r="J238" s="1002"/>
      <c r="K238" s="1001"/>
      <c r="L238" s="997"/>
      <c r="M238" s="997"/>
      <c r="N238" s="1002"/>
    </row>
    <row r="239" spans="1:14" x14ac:dyDescent="0.2">
      <c r="A239" s="1011"/>
      <c r="B239" s="997"/>
      <c r="C239" s="998"/>
      <c r="D239" s="998"/>
      <c r="E239" s="999"/>
      <c r="F239" s="999"/>
      <c r="G239" s="997"/>
      <c r="H239" s="1000"/>
      <c r="I239" s="1001"/>
      <c r="J239" s="1002"/>
      <c r="K239" s="1001"/>
      <c r="L239" s="997"/>
      <c r="M239" s="997"/>
      <c r="N239" s="1002"/>
    </row>
    <row r="240" spans="1:14" x14ac:dyDescent="0.2">
      <c r="A240" s="1011"/>
      <c r="B240" s="997"/>
      <c r="C240" s="998"/>
      <c r="D240" s="998"/>
      <c r="E240" s="999"/>
      <c r="F240" s="999"/>
      <c r="G240" s="997"/>
      <c r="H240" s="1000"/>
      <c r="I240" s="1001"/>
      <c r="J240" s="1002"/>
      <c r="K240" s="1001"/>
      <c r="L240" s="997"/>
      <c r="M240" s="997"/>
      <c r="N240" s="1002"/>
    </row>
    <row r="241" spans="1:14" x14ac:dyDescent="0.2">
      <c r="A241" s="1011"/>
      <c r="B241" s="997"/>
      <c r="C241" s="998"/>
      <c r="D241" s="998"/>
      <c r="E241" s="999"/>
      <c r="F241" s="999"/>
      <c r="G241" s="997"/>
      <c r="H241" s="1000"/>
      <c r="I241" s="1001"/>
      <c r="J241" s="1002"/>
      <c r="K241" s="1001"/>
      <c r="L241" s="997"/>
      <c r="M241" s="997"/>
      <c r="N241" s="1002"/>
    </row>
    <row r="242" spans="1:14" x14ac:dyDescent="0.2">
      <c r="A242" s="1011"/>
      <c r="B242" s="997"/>
      <c r="C242" s="998"/>
      <c r="D242" s="998"/>
      <c r="E242" s="999"/>
      <c r="F242" s="999"/>
      <c r="G242" s="997"/>
      <c r="H242" s="1000"/>
      <c r="I242" s="1001"/>
      <c r="J242" s="1002"/>
      <c r="K242" s="1001"/>
      <c r="L242" s="997"/>
      <c r="M242" s="997"/>
      <c r="N242" s="1002"/>
    </row>
    <row r="243" spans="1:14" x14ac:dyDescent="0.2">
      <c r="A243" s="1011"/>
      <c r="B243" s="997"/>
      <c r="C243" s="998"/>
      <c r="D243" s="998"/>
      <c r="E243" s="999"/>
      <c r="F243" s="999"/>
      <c r="G243" s="997"/>
      <c r="H243" s="1000"/>
      <c r="I243" s="1001"/>
      <c r="J243" s="1002"/>
      <c r="K243" s="1001"/>
      <c r="L243" s="997"/>
      <c r="M243" s="997"/>
      <c r="N243" s="1002"/>
    </row>
    <row r="244" spans="1:14" x14ac:dyDescent="0.2">
      <c r="A244" s="1011"/>
      <c r="B244" s="997"/>
      <c r="C244" s="998"/>
      <c r="D244" s="998"/>
      <c r="E244" s="999"/>
      <c r="F244" s="999"/>
      <c r="G244" s="997"/>
      <c r="H244" s="1000"/>
      <c r="I244" s="1001"/>
      <c r="J244" s="1002"/>
      <c r="K244" s="1001"/>
      <c r="L244" s="997"/>
      <c r="M244" s="997"/>
      <c r="N244" s="1002"/>
    </row>
    <row r="245" spans="1:14" x14ac:dyDescent="0.2">
      <c r="A245" s="1011"/>
      <c r="B245" s="997"/>
      <c r="C245" s="998"/>
      <c r="D245" s="998"/>
      <c r="E245" s="999"/>
      <c r="F245" s="999"/>
      <c r="G245" s="997"/>
      <c r="H245" s="1000"/>
      <c r="I245" s="1001"/>
      <c r="J245" s="1002"/>
      <c r="K245" s="1001"/>
      <c r="L245" s="997"/>
      <c r="M245" s="997"/>
      <c r="N245" s="1002"/>
    </row>
    <row r="246" spans="1:14" x14ac:dyDescent="0.2">
      <c r="A246" s="1011"/>
      <c r="B246" s="997"/>
      <c r="C246" s="998"/>
      <c r="D246" s="998"/>
      <c r="E246" s="999"/>
      <c r="F246" s="999"/>
      <c r="G246" s="997"/>
      <c r="H246" s="1000"/>
      <c r="I246" s="1001"/>
      <c r="J246" s="1002"/>
      <c r="K246" s="1001"/>
      <c r="L246" s="997"/>
      <c r="M246" s="997"/>
      <c r="N246" s="1002"/>
    </row>
    <row r="247" spans="1:14" x14ac:dyDescent="0.2">
      <c r="A247" s="1011"/>
      <c r="B247" s="997"/>
      <c r="C247" s="998"/>
      <c r="D247" s="998"/>
      <c r="E247" s="999"/>
      <c r="F247" s="999"/>
      <c r="G247" s="997"/>
      <c r="H247" s="1000"/>
      <c r="I247" s="1001"/>
      <c r="J247" s="1002"/>
      <c r="K247" s="1001"/>
      <c r="L247" s="997"/>
      <c r="M247" s="997"/>
      <c r="N247" s="1002"/>
    </row>
    <row r="248" spans="1:14" x14ac:dyDescent="0.2">
      <c r="A248" s="1011"/>
      <c r="B248" s="997"/>
      <c r="C248" s="998"/>
      <c r="D248" s="998"/>
      <c r="E248" s="999"/>
      <c r="F248" s="999"/>
      <c r="G248" s="997"/>
      <c r="H248" s="1000"/>
      <c r="I248" s="1001"/>
      <c r="J248" s="1002"/>
      <c r="K248" s="1001"/>
      <c r="L248" s="997"/>
      <c r="M248" s="997"/>
      <c r="N248" s="1002"/>
    </row>
    <row r="249" spans="1:14" x14ac:dyDescent="0.2">
      <c r="A249" s="1011"/>
      <c r="B249" s="997"/>
      <c r="C249" s="998"/>
      <c r="D249" s="998"/>
      <c r="E249" s="999"/>
      <c r="F249" s="999"/>
      <c r="G249" s="997"/>
      <c r="H249" s="1000"/>
      <c r="I249" s="1001"/>
      <c r="J249" s="1002"/>
      <c r="K249" s="1001"/>
      <c r="L249" s="997"/>
      <c r="M249" s="997"/>
      <c r="N249" s="1002"/>
    </row>
    <row r="250" spans="1:14" x14ac:dyDescent="0.2">
      <c r="A250" s="1011"/>
      <c r="B250" s="997"/>
      <c r="C250" s="998"/>
      <c r="D250" s="998"/>
      <c r="E250" s="999"/>
      <c r="F250" s="999"/>
      <c r="G250" s="997"/>
      <c r="H250" s="1000"/>
      <c r="I250" s="1001"/>
      <c r="J250" s="1002"/>
      <c r="K250" s="1001"/>
      <c r="L250" s="997"/>
      <c r="M250" s="997"/>
      <c r="N250" s="1002"/>
    </row>
    <row r="251" spans="1:14" x14ac:dyDescent="0.2">
      <c r="A251" s="1011"/>
      <c r="B251" s="997"/>
      <c r="C251" s="998"/>
      <c r="D251" s="998"/>
      <c r="E251" s="999"/>
      <c r="F251" s="999"/>
      <c r="G251" s="997"/>
      <c r="H251" s="1000"/>
      <c r="I251" s="1001"/>
      <c r="J251" s="1002"/>
      <c r="K251" s="1001"/>
      <c r="L251" s="997"/>
      <c r="M251" s="997"/>
      <c r="N251" s="1002"/>
    </row>
    <row r="252" spans="1:14" x14ac:dyDescent="0.2">
      <c r="A252" s="1011"/>
      <c r="B252" s="997"/>
      <c r="C252" s="998"/>
      <c r="D252" s="998"/>
      <c r="E252" s="999"/>
      <c r="F252" s="999"/>
      <c r="G252" s="997"/>
      <c r="H252" s="1000"/>
      <c r="I252" s="1001"/>
      <c r="J252" s="1002"/>
      <c r="K252" s="1001"/>
      <c r="L252" s="997"/>
      <c r="M252" s="997"/>
      <c r="N252" s="1002"/>
    </row>
    <row r="253" spans="1:14" x14ac:dyDescent="0.2">
      <c r="A253" s="1011"/>
      <c r="B253" s="997"/>
      <c r="C253" s="998"/>
      <c r="D253" s="998"/>
      <c r="E253" s="999"/>
      <c r="F253" s="999"/>
      <c r="G253" s="997"/>
      <c r="H253" s="1000"/>
      <c r="I253" s="1001"/>
      <c r="J253" s="1002"/>
      <c r="K253" s="1001"/>
      <c r="L253" s="997"/>
      <c r="M253" s="997"/>
      <c r="N253" s="1002"/>
    </row>
    <row r="254" spans="1:14" x14ac:dyDescent="0.2">
      <c r="A254" s="1011"/>
      <c r="B254" s="997"/>
      <c r="C254" s="998"/>
      <c r="D254" s="998"/>
      <c r="E254" s="999"/>
      <c r="F254" s="999"/>
      <c r="G254" s="997"/>
      <c r="H254" s="1000"/>
      <c r="I254" s="1001"/>
      <c r="J254" s="1002"/>
      <c r="K254" s="1001"/>
      <c r="L254" s="997"/>
      <c r="M254" s="997"/>
      <c r="N254" s="1002"/>
    </row>
    <row r="255" spans="1:14" x14ac:dyDescent="0.2">
      <c r="A255" s="1011"/>
      <c r="B255" s="997"/>
      <c r="C255" s="998"/>
      <c r="D255" s="998"/>
      <c r="E255" s="999"/>
      <c r="F255" s="999"/>
      <c r="G255" s="997"/>
      <c r="H255" s="1000"/>
      <c r="I255" s="1001"/>
      <c r="J255" s="1002"/>
      <c r="K255" s="1001"/>
      <c r="L255" s="997"/>
      <c r="M255" s="997"/>
      <c r="N255" s="1002"/>
    </row>
    <row r="256" spans="1:14" x14ac:dyDescent="0.2">
      <c r="A256" s="1011"/>
      <c r="B256" s="997"/>
      <c r="C256" s="998"/>
      <c r="D256" s="998"/>
      <c r="E256" s="999"/>
      <c r="F256" s="999"/>
      <c r="G256" s="997"/>
      <c r="H256" s="1000"/>
      <c r="I256" s="1001"/>
      <c r="J256" s="1002"/>
      <c r="K256" s="1001"/>
      <c r="L256" s="997"/>
      <c r="M256" s="997"/>
      <c r="N256" s="1002"/>
    </row>
    <row r="257" spans="1:14" x14ac:dyDescent="0.2">
      <c r="A257" s="1011"/>
      <c r="B257" s="997"/>
      <c r="C257" s="998"/>
      <c r="D257" s="998"/>
      <c r="E257" s="999"/>
      <c r="F257" s="999"/>
      <c r="G257" s="997"/>
      <c r="H257" s="1000"/>
      <c r="I257" s="1001"/>
      <c r="J257" s="1002"/>
      <c r="K257" s="1001"/>
      <c r="L257" s="997"/>
      <c r="M257" s="997"/>
      <c r="N257" s="1002"/>
    </row>
    <row r="258" spans="1:14" x14ac:dyDescent="0.2">
      <c r="A258" s="1011"/>
      <c r="B258" s="997"/>
      <c r="C258" s="998"/>
      <c r="D258" s="998"/>
      <c r="E258" s="999"/>
      <c r="F258" s="999"/>
      <c r="G258" s="997"/>
      <c r="H258" s="1000"/>
      <c r="I258" s="1001"/>
      <c r="J258" s="1002"/>
      <c r="K258" s="1001"/>
      <c r="L258" s="997"/>
      <c r="M258" s="997"/>
      <c r="N258" s="1002"/>
    </row>
    <row r="259" spans="1:14" x14ac:dyDescent="0.2">
      <c r="A259" s="1011"/>
      <c r="B259" s="997"/>
      <c r="C259" s="998"/>
      <c r="D259" s="998"/>
      <c r="E259" s="999"/>
      <c r="F259" s="999"/>
      <c r="G259" s="997"/>
      <c r="H259" s="1000"/>
      <c r="I259" s="1001"/>
      <c r="J259" s="1002"/>
      <c r="K259" s="1001"/>
      <c r="L259" s="997"/>
      <c r="M259" s="997"/>
      <c r="N259" s="1002"/>
    </row>
    <row r="260" spans="1:14" x14ac:dyDescent="0.2">
      <c r="A260" s="1011"/>
      <c r="B260" s="997"/>
      <c r="C260" s="998"/>
      <c r="D260" s="998"/>
      <c r="E260" s="999"/>
      <c r="F260" s="999"/>
      <c r="G260" s="997"/>
      <c r="H260" s="1000"/>
      <c r="I260" s="1001"/>
      <c r="J260" s="1002"/>
      <c r="K260" s="1001"/>
      <c r="L260" s="997"/>
      <c r="M260" s="997"/>
      <c r="N260" s="1002"/>
    </row>
    <row r="261" spans="1:14" x14ac:dyDescent="0.2">
      <c r="A261" s="1011"/>
      <c r="B261" s="997"/>
      <c r="C261" s="998"/>
      <c r="D261" s="998"/>
      <c r="E261" s="999"/>
      <c r="F261" s="999"/>
      <c r="G261" s="997"/>
      <c r="H261" s="1000"/>
      <c r="I261" s="1001"/>
      <c r="J261" s="1002"/>
      <c r="K261" s="1001"/>
      <c r="L261" s="997"/>
      <c r="M261" s="997"/>
      <c r="N261" s="1002"/>
    </row>
    <row r="262" spans="1:14" x14ac:dyDescent="0.2">
      <c r="A262" s="1011"/>
      <c r="B262" s="997"/>
      <c r="C262" s="998"/>
      <c r="D262" s="998"/>
      <c r="E262" s="999"/>
      <c r="F262" s="999"/>
      <c r="G262" s="997"/>
      <c r="H262" s="1000"/>
      <c r="I262" s="1001"/>
      <c r="J262" s="1002"/>
      <c r="K262" s="1001"/>
      <c r="L262" s="997"/>
      <c r="M262" s="997"/>
      <c r="N262" s="1002"/>
    </row>
    <row r="263" spans="1:14" x14ac:dyDescent="0.2">
      <c r="A263" s="1011"/>
      <c r="B263" s="997"/>
      <c r="C263" s="998"/>
      <c r="D263" s="998"/>
      <c r="E263" s="999"/>
      <c r="F263" s="999"/>
      <c r="G263" s="997"/>
      <c r="H263" s="1000"/>
      <c r="I263" s="1001"/>
      <c r="J263" s="1002"/>
      <c r="K263" s="1001"/>
      <c r="L263" s="997"/>
      <c r="M263" s="997"/>
      <c r="N263" s="1002"/>
    </row>
    <row r="264" spans="1:14" x14ac:dyDescent="0.2">
      <c r="A264" s="1011"/>
      <c r="B264" s="997"/>
      <c r="C264" s="998"/>
      <c r="D264" s="998"/>
      <c r="E264" s="999"/>
      <c r="F264" s="999"/>
      <c r="G264" s="997"/>
      <c r="H264" s="1000"/>
      <c r="I264" s="1001"/>
      <c r="J264" s="1002"/>
      <c r="K264" s="1001"/>
      <c r="L264" s="997"/>
      <c r="M264" s="997"/>
      <c r="N264" s="1002"/>
    </row>
    <row r="265" spans="1:14" x14ac:dyDescent="0.2">
      <c r="A265" s="1011"/>
      <c r="B265" s="997"/>
      <c r="C265" s="998"/>
      <c r="D265" s="998"/>
      <c r="E265" s="999"/>
      <c r="F265" s="999"/>
      <c r="G265" s="997"/>
      <c r="H265" s="1000"/>
      <c r="I265" s="1001"/>
      <c r="J265" s="1002"/>
      <c r="K265" s="1001"/>
      <c r="L265" s="997"/>
      <c r="M265" s="997"/>
      <c r="N265" s="1002"/>
    </row>
    <row r="266" spans="1:14" x14ac:dyDescent="0.2">
      <c r="A266" s="1011"/>
      <c r="B266" s="997"/>
      <c r="C266" s="998"/>
      <c r="D266" s="998"/>
      <c r="E266" s="999"/>
      <c r="F266" s="999"/>
      <c r="G266" s="997"/>
      <c r="H266" s="1000"/>
      <c r="I266" s="1001"/>
      <c r="J266" s="1002"/>
      <c r="K266" s="1001"/>
      <c r="L266" s="997"/>
      <c r="M266" s="997"/>
      <c r="N266" s="1002"/>
    </row>
    <row r="267" spans="1:14" x14ac:dyDescent="0.2">
      <c r="A267" s="1011"/>
      <c r="B267" s="997"/>
      <c r="C267" s="998"/>
      <c r="D267" s="998"/>
      <c r="E267" s="999"/>
      <c r="F267" s="999"/>
      <c r="G267" s="997"/>
      <c r="H267" s="1000"/>
      <c r="I267" s="1001"/>
      <c r="J267" s="1002"/>
      <c r="K267" s="1001"/>
      <c r="L267" s="997"/>
      <c r="M267" s="997"/>
      <c r="N267" s="1002"/>
    </row>
    <row r="268" spans="1:14" x14ac:dyDescent="0.2">
      <c r="A268" s="1011"/>
      <c r="B268" s="997"/>
      <c r="C268" s="998"/>
      <c r="D268" s="998"/>
      <c r="E268" s="999"/>
      <c r="F268" s="999"/>
      <c r="G268" s="997"/>
      <c r="H268" s="1000"/>
      <c r="I268" s="1001"/>
      <c r="J268" s="1002"/>
      <c r="K268" s="1001"/>
      <c r="L268" s="997"/>
      <c r="M268" s="997"/>
      <c r="N268" s="1002"/>
    </row>
    <row r="269" spans="1:14" x14ac:dyDescent="0.2">
      <c r="A269" s="1011"/>
      <c r="B269" s="997"/>
      <c r="C269" s="998"/>
      <c r="D269" s="998"/>
      <c r="E269" s="999"/>
      <c r="F269" s="999"/>
      <c r="G269" s="997"/>
      <c r="H269" s="1000"/>
      <c r="I269" s="1001"/>
      <c r="J269" s="1002"/>
      <c r="K269" s="1001"/>
      <c r="L269" s="997"/>
      <c r="M269" s="997"/>
      <c r="N269" s="1002"/>
    </row>
    <row r="270" spans="1:14" x14ac:dyDescent="0.2">
      <c r="A270" s="1011"/>
      <c r="B270" s="997"/>
      <c r="C270" s="998"/>
      <c r="D270" s="998"/>
      <c r="E270" s="999"/>
      <c r="F270" s="999"/>
      <c r="G270" s="997"/>
      <c r="H270" s="1000"/>
      <c r="I270" s="1001"/>
      <c r="J270" s="1002"/>
      <c r="K270" s="1001"/>
      <c r="L270" s="997"/>
      <c r="M270" s="997"/>
      <c r="N270" s="1002"/>
    </row>
    <row r="271" spans="1:14" x14ac:dyDescent="0.2">
      <c r="A271" s="1011"/>
      <c r="B271" s="997"/>
      <c r="C271" s="998"/>
      <c r="D271" s="998"/>
      <c r="E271" s="999"/>
      <c r="F271" s="999"/>
      <c r="G271" s="997"/>
      <c r="H271" s="1000"/>
      <c r="I271" s="1001"/>
      <c r="J271" s="1002"/>
      <c r="K271" s="1001"/>
      <c r="L271" s="997"/>
      <c r="M271" s="997"/>
      <c r="N271" s="1002"/>
    </row>
    <row r="272" spans="1:14" x14ac:dyDescent="0.2">
      <c r="A272" s="1011"/>
      <c r="B272" s="997"/>
      <c r="C272" s="998"/>
      <c r="D272" s="998"/>
      <c r="E272" s="999"/>
      <c r="F272" s="999"/>
      <c r="G272" s="997"/>
      <c r="H272" s="1000"/>
      <c r="I272" s="1001"/>
      <c r="J272" s="1002"/>
      <c r="K272" s="1001"/>
      <c r="L272" s="997"/>
      <c r="M272" s="997"/>
      <c r="N272" s="1002"/>
    </row>
    <row r="273" spans="1:14" x14ac:dyDescent="0.2">
      <c r="A273" s="1011"/>
      <c r="B273" s="997"/>
      <c r="C273" s="998"/>
      <c r="D273" s="998"/>
      <c r="E273" s="999"/>
      <c r="F273" s="999"/>
      <c r="G273" s="997"/>
      <c r="H273" s="1000"/>
      <c r="I273" s="1001"/>
      <c r="J273" s="1002"/>
      <c r="K273" s="1001"/>
      <c r="L273" s="997"/>
      <c r="M273" s="997"/>
      <c r="N273" s="1002"/>
    </row>
    <row r="274" spans="1:14" x14ac:dyDescent="0.2">
      <c r="A274" s="1011"/>
      <c r="B274" s="997"/>
      <c r="C274" s="998"/>
      <c r="D274" s="998"/>
      <c r="E274" s="999"/>
      <c r="F274" s="999"/>
      <c r="G274" s="997"/>
      <c r="H274" s="1000"/>
      <c r="I274" s="1001"/>
      <c r="J274" s="1002"/>
      <c r="K274" s="1001"/>
      <c r="L274" s="997"/>
      <c r="M274" s="997"/>
      <c r="N274" s="1002"/>
    </row>
    <row r="275" spans="1:14" x14ac:dyDescent="0.2">
      <c r="A275" s="1011"/>
      <c r="B275" s="997"/>
      <c r="C275" s="998"/>
      <c r="D275" s="998"/>
      <c r="E275" s="999"/>
      <c r="F275" s="999"/>
      <c r="G275" s="997"/>
      <c r="H275" s="1000"/>
      <c r="I275" s="1001"/>
      <c r="J275" s="1002"/>
      <c r="K275" s="1001"/>
      <c r="L275" s="997"/>
      <c r="M275" s="997"/>
      <c r="N275" s="1002"/>
    </row>
    <row r="276" spans="1:14" x14ac:dyDescent="0.2">
      <c r="A276" s="1011"/>
      <c r="B276" s="997"/>
      <c r="C276" s="998"/>
      <c r="D276" s="998"/>
      <c r="E276" s="999"/>
      <c r="F276" s="999"/>
      <c r="G276" s="997"/>
      <c r="H276" s="1000"/>
      <c r="I276" s="1001"/>
      <c r="J276" s="1002"/>
      <c r="K276" s="1001"/>
      <c r="L276" s="997"/>
      <c r="M276" s="997"/>
      <c r="N276" s="1002"/>
    </row>
    <row r="277" spans="1:14" x14ac:dyDescent="0.2">
      <c r="A277" s="1011"/>
      <c r="B277" s="997"/>
      <c r="C277" s="998"/>
      <c r="D277" s="998"/>
      <c r="E277" s="999"/>
      <c r="F277" s="999"/>
      <c r="G277" s="997"/>
      <c r="H277" s="1000"/>
      <c r="I277" s="1001"/>
      <c r="J277" s="1002"/>
      <c r="K277" s="1001"/>
      <c r="L277" s="997"/>
      <c r="M277" s="997"/>
      <c r="N277" s="1002"/>
    </row>
    <row r="278" spans="1:14" x14ac:dyDescent="0.2">
      <c r="A278" s="1011"/>
      <c r="B278" s="997"/>
      <c r="C278" s="998"/>
      <c r="D278" s="998"/>
      <c r="E278" s="999"/>
      <c r="F278" s="999"/>
      <c r="G278" s="997"/>
      <c r="H278" s="1000"/>
      <c r="I278" s="1001"/>
      <c r="J278" s="1002"/>
      <c r="K278" s="1001"/>
      <c r="L278" s="997"/>
      <c r="M278" s="997"/>
      <c r="N278" s="1002"/>
    </row>
    <row r="279" spans="1:14" x14ac:dyDescent="0.2">
      <c r="A279" s="1011"/>
      <c r="B279" s="997"/>
      <c r="C279" s="998"/>
      <c r="D279" s="998"/>
      <c r="E279" s="999"/>
      <c r="F279" s="999"/>
      <c r="G279" s="997"/>
      <c r="H279" s="1000"/>
      <c r="I279" s="1001"/>
      <c r="J279" s="1002"/>
      <c r="K279" s="1001"/>
      <c r="L279" s="997"/>
      <c r="M279" s="997"/>
      <c r="N279" s="1002"/>
    </row>
    <row r="280" spans="1:14" x14ac:dyDescent="0.2">
      <c r="A280" s="1011"/>
      <c r="B280" s="997"/>
      <c r="C280" s="998"/>
      <c r="D280" s="998"/>
      <c r="E280" s="999"/>
      <c r="F280" s="999"/>
      <c r="G280" s="997"/>
      <c r="H280" s="1000"/>
      <c r="I280" s="1001"/>
      <c r="J280" s="1002"/>
      <c r="K280" s="1001"/>
      <c r="L280" s="997"/>
      <c r="M280" s="997"/>
      <c r="N280" s="1002"/>
    </row>
    <row r="281" spans="1:14" x14ac:dyDescent="0.2">
      <c r="A281" s="1011"/>
      <c r="B281" s="997"/>
      <c r="C281" s="998"/>
      <c r="D281" s="998"/>
      <c r="E281" s="999"/>
      <c r="F281" s="999"/>
      <c r="G281" s="997"/>
      <c r="H281" s="1000"/>
      <c r="I281" s="1001"/>
      <c r="J281" s="1002"/>
      <c r="K281" s="1001"/>
      <c r="L281" s="997"/>
      <c r="M281" s="997"/>
      <c r="N281" s="1002"/>
    </row>
    <row r="282" spans="1:14" x14ac:dyDescent="0.2">
      <c r="A282" s="1011"/>
      <c r="B282" s="997"/>
      <c r="C282" s="998"/>
      <c r="D282" s="998"/>
      <c r="E282" s="999"/>
      <c r="F282" s="999"/>
      <c r="G282" s="997"/>
      <c r="H282" s="1000"/>
      <c r="I282" s="1001"/>
      <c r="J282" s="1002"/>
      <c r="K282" s="1001"/>
      <c r="L282" s="997"/>
      <c r="M282" s="997"/>
      <c r="N282" s="1002"/>
    </row>
    <row r="283" spans="1:14" x14ac:dyDescent="0.2">
      <c r="A283" s="1011"/>
      <c r="B283" s="997"/>
      <c r="C283" s="998"/>
      <c r="D283" s="998"/>
      <c r="E283" s="999"/>
      <c r="F283" s="999"/>
      <c r="G283" s="997"/>
      <c r="H283" s="1000"/>
      <c r="I283" s="1001"/>
      <c r="J283" s="1002"/>
      <c r="K283" s="1001"/>
      <c r="L283" s="997"/>
      <c r="M283" s="997"/>
      <c r="N283" s="1002"/>
    </row>
    <row r="284" spans="1:14" x14ac:dyDescent="0.2">
      <c r="A284" s="1011"/>
      <c r="B284" s="997"/>
      <c r="C284" s="998"/>
      <c r="D284" s="998"/>
      <c r="E284" s="999"/>
      <c r="F284" s="999"/>
      <c r="G284" s="997"/>
      <c r="H284" s="1000"/>
      <c r="I284" s="1001"/>
      <c r="J284" s="1002"/>
      <c r="K284" s="1001"/>
      <c r="L284" s="997"/>
      <c r="M284" s="997"/>
      <c r="N284" s="1002"/>
    </row>
    <row r="285" spans="1:14" x14ac:dyDescent="0.2">
      <c r="A285" s="1011"/>
      <c r="B285" s="997"/>
      <c r="C285" s="998"/>
      <c r="D285" s="998"/>
      <c r="E285" s="999"/>
      <c r="F285" s="999"/>
      <c r="G285" s="997"/>
      <c r="H285" s="1000"/>
      <c r="I285" s="1001"/>
      <c r="J285" s="1002"/>
      <c r="K285" s="1001"/>
      <c r="L285" s="997"/>
      <c r="M285" s="997"/>
      <c r="N285" s="1002"/>
    </row>
    <row r="286" spans="1:14" x14ac:dyDescent="0.2">
      <c r="A286" s="1011"/>
      <c r="B286" s="997"/>
      <c r="C286" s="998"/>
      <c r="D286" s="998"/>
      <c r="E286" s="999"/>
      <c r="F286" s="999"/>
      <c r="G286" s="997"/>
      <c r="H286" s="1000"/>
      <c r="I286" s="1001"/>
      <c r="J286" s="1002"/>
      <c r="K286" s="1001"/>
      <c r="L286" s="997"/>
      <c r="M286" s="997"/>
      <c r="N286" s="1002"/>
    </row>
    <row r="287" spans="1:14" x14ac:dyDescent="0.2">
      <c r="A287" s="1011"/>
      <c r="B287" s="997"/>
      <c r="C287" s="998"/>
      <c r="D287" s="998"/>
      <c r="E287" s="999"/>
      <c r="F287" s="999"/>
      <c r="G287" s="997"/>
      <c r="H287" s="1000"/>
      <c r="I287" s="1001"/>
      <c r="J287" s="1002"/>
      <c r="K287" s="1001"/>
      <c r="L287" s="997"/>
      <c r="M287" s="997"/>
      <c r="N287" s="1002"/>
    </row>
    <row r="288" spans="1:14" x14ac:dyDescent="0.2">
      <c r="A288" s="1011"/>
      <c r="B288" s="997"/>
      <c r="C288" s="998"/>
      <c r="D288" s="998"/>
      <c r="E288" s="999"/>
      <c r="F288" s="999"/>
      <c r="G288" s="997"/>
      <c r="H288" s="1000"/>
      <c r="I288" s="1001"/>
      <c r="J288" s="1002"/>
      <c r="K288" s="1001"/>
      <c r="L288" s="997"/>
      <c r="M288" s="997"/>
      <c r="N288" s="1002"/>
    </row>
    <row r="289" spans="1:14" x14ac:dyDescent="0.2">
      <c r="A289" s="1011"/>
      <c r="B289" s="997"/>
      <c r="C289" s="998"/>
      <c r="D289" s="998"/>
      <c r="E289" s="999"/>
      <c r="F289" s="999"/>
      <c r="G289" s="997"/>
      <c r="H289" s="1000"/>
      <c r="I289" s="1001"/>
      <c r="J289" s="1002"/>
      <c r="K289" s="1001"/>
      <c r="L289" s="997"/>
      <c r="M289" s="997"/>
      <c r="N289" s="1002"/>
    </row>
    <row r="290" spans="1:14" x14ac:dyDescent="0.2">
      <c r="A290" s="1011"/>
      <c r="B290" s="997"/>
      <c r="C290" s="998"/>
      <c r="D290" s="998"/>
      <c r="E290" s="999"/>
      <c r="F290" s="999"/>
      <c r="G290" s="997"/>
      <c r="H290" s="1000"/>
      <c r="I290" s="1001"/>
      <c r="J290" s="1002"/>
      <c r="K290" s="1001"/>
      <c r="L290" s="997"/>
      <c r="M290" s="997"/>
      <c r="N290" s="1002"/>
    </row>
    <row r="291" spans="1:14" x14ac:dyDescent="0.2">
      <c r="A291" s="1011"/>
      <c r="B291" s="997"/>
      <c r="C291" s="998"/>
      <c r="D291" s="998"/>
      <c r="E291" s="999"/>
      <c r="F291" s="999"/>
      <c r="G291" s="997"/>
      <c r="H291" s="1000"/>
      <c r="I291" s="1001"/>
      <c r="J291" s="1002"/>
      <c r="K291" s="1001"/>
      <c r="L291" s="997"/>
      <c r="M291" s="997"/>
      <c r="N291" s="1002"/>
    </row>
    <row r="292" spans="1:14" x14ac:dyDescent="0.2">
      <c r="A292" s="1011"/>
      <c r="B292" s="997"/>
      <c r="C292" s="998"/>
      <c r="D292" s="998"/>
      <c r="E292" s="999"/>
      <c r="F292" s="999"/>
      <c r="G292" s="997"/>
      <c r="H292" s="1000"/>
      <c r="I292" s="1001"/>
      <c r="J292" s="1002"/>
      <c r="K292" s="1001"/>
      <c r="L292" s="997"/>
      <c r="M292" s="997"/>
      <c r="N292" s="1002"/>
    </row>
    <row r="293" spans="1:14" x14ac:dyDescent="0.2">
      <c r="A293" s="1011"/>
      <c r="B293" s="997"/>
      <c r="C293" s="998"/>
      <c r="D293" s="998"/>
      <c r="E293" s="999"/>
      <c r="F293" s="999"/>
      <c r="G293" s="997"/>
      <c r="H293" s="1000"/>
      <c r="I293" s="1001"/>
      <c r="J293" s="1002"/>
      <c r="K293" s="1001"/>
      <c r="L293" s="997"/>
      <c r="M293" s="997"/>
      <c r="N293" s="1002"/>
    </row>
    <row r="294" spans="1:14" x14ac:dyDescent="0.2">
      <c r="A294" s="1011"/>
      <c r="B294" s="997"/>
      <c r="C294" s="998"/>
      <c r="D294" s="998"/>
      <c r="E294" s="999"/>
      <c r="F294" s="999"/>
      <c r="G294" s="997"/>
      <c r="H294" s="1000"/>
      <c r="I294" s="1001"/>
      <c r="J294" s="1002"/>
      <c r="K294" s="1001"/>
      <c r="L294" s="997"/>
      <c r="M294" s="997"/>
      <c r="N294" s="1002"/>
    </row>
    <row r="295" spans="1:14" x14ac:dyDescent="0.2">
      <c r="A295" s="1011"/>
      <c r="B295" s="997"/>
      <c r="C295" s="998"/>
      <c r="D295" s="998"/>
      <c r="E295" s="999"/>
      <c r="F295" s="999"/>
      <c r="G295" s="997"/>
      <c r="H295" s="1000"/>
      <c r="I295" s="1001"/>
      <c r="J295" s="1002"/>
      <c r="K295" s="1001"/>
      <c r="L295" s="997"/>
      <c r="M295" s="997"/>
      <c r="N295" s="1002"/>
    </row>
    <row r="296" spans="1:14" x14ac:dyDescent="0.2">
      <c r="A296" s="1011"/>
      <c r="B296" s="997"/>
      <c r="C296" s="998"/>
      <c r="D296" s="998"/>
      <c r="E296" s="999"/>
      <c r="F296" s="999"/>
      <c r="G296" s="997"/>
      <c r="H296" s="1000"/>
      <c r="I296" s="1001"/>
      <c r="J296" s="1002"/>
      <c r="K296" s="1001"/>
      <c r="L296" s="997"/>
      <c r="M296" s="997"/>
      <c r="N296" s="1002"/>
    </row>
    <row r="297" spans="1:14" x14ac:dyDescent="0.2">
      <c r="A297" s="1011"/>
      <c r="B297" s="997"/>
      <c r="C297" s="998"/>
      <c r="D297" s="998"/>
      <c r="E297" s="999"/>
      <c r="F297" s="999"/>
      <c r="G297" s="997"/>
      <c r="H297" s="1000"/>
      <c r="I297" s="1001"/>
      <c r="J297" s="1002"/>
      <c r="K297" s="1001"/>
      <c r="L297" s="997"/>
      <c r="M297" s="997"/>
      <c r="N297" s="1002"/>
    </row>
    <row r="298" spans="1:14" x14ac:dyDescent="0.2">
      <c r="A298" s="1011"/>
      <c r="B298" s="997"/>
      <c r="C298" s="998"/>
      <c r="D298" s="998"/>
      <c r="E298" s="999"/>
      <c r="F298" s="999"/>
      <c r="G298" s="997"/>
      <c r="H298" s="1000"/>
      <c r="I298" s="1001"/>
      <c r="J298" s="1002"/>
      <c r="K298" s="1001"/>
      <c r="L298" s="997"/>
      <c r="M298" s="997"/>
      <c r="N298" s="1002"/>
    </row>
    <row r="299" spans="1:14" x14ac:dyDescent="0.2">
      <c r="A299" s="1011"/>
      <c r="B299" s="997"/>
      <c r="C299" s="998"/>
      <c r="D299" s="998"/>
      <c r="E299" s="999"/>
      <c r="F299" s="999"/>
      <c r="G299" s="997"/>
      <c r="H299" s="1000"/>
      <c r="I299" s="1001"/>
      <c r="J299" s="1002"/>
      <c r="K299" s="1001"/>
      <c r="L299" s="997"/>
      <c r="M299" s="997"/>
      <c r="N299" s="1002"/>
    </row>
    <row r="300" spans="1:14" x14ac:dyDescent="0.2">
      <c r="A300" s="1011"/>
      <c r="B300" s="997"/>
      <c r="C300" s="998"/>
      <c r="D300" s="998"/>
      <c r="E300" s="999"/>
      <c r="F300" s="999"/>
      <c r="G300" s="997"/>
      <c r="H300" s="1000"/>
      <c r="I300" s="1001"/>
      <c r="J300" s="1002"/>
      <c r="K300" s="1001"/>
      <c r="L300" s="997"/>
      <c r="M300" s="997"/>
      <c r="N300" s="1002"/>
    </row>
    <row r="301" spans="1:14" x14ac:dyDescent="0.2">
      <c r="A301" s="1011"/>
      <c r="B301" s="997"/>
      <c r="C301" s="998"/>
      <c r="D301" s="998"/>
      <c r="E301" s="999"/>
      <c r="F301" s="999"/>
      <c r="G301" s="997"/>
      <c r="H301" s="1000"/>
      <c r="I301" s="1001"/>
      <c r="J301" s="1002"/>
      <c r="K301" s="1001"/>
      <c r="L301" s="997"/>
      <c r="M301" s="997"/>
      <c r="N301" s="1002"/>
    </row>
    <row r="302" spans="1:14" x14ac:dyDescent="0.2">
      <c r="A302" s="1011"/>
      <c r="B302" s="997"/>
      <c r="C302" s="998"/>
      <c r="D302" s="998"/>
      <c r="E302" s="999"/>
      <c r="F302" s="999"/>
      <c r="G302" s="997"/>
      <c r="H302" s="1000"/>
      <c r="I302" s="1001"/>
      <c r="J302" s="1002"/>
      <c r="K302" s="1001"/>
      <c r="L302" s="997"/>
      <c r="M302" s="997"/>
      <c r="N302" s="1002"/>
    </row>
    <row r="303" spans="1:14" x14ac:dyDescent="0.2">
      <c r="A303" s="1011"/>
      <c r="B303" s="997"/>
      <c r="C303" s="998"/>
      <c r="D303" s="998"/>
      <c r="E303" s="999"/>
      <c r="F303" s="999"/>
      <c r="G303" s="997"/>
      <c r="H303" s="1000"/>
      <c r="I303" s="1001"/>
      <c r="J303" s="1002"/>
      <c r="K303" s="1001"/>
      <c r="L303" s="997"/>
      <c r="M303" s="997"/>
      <c r="N303" s="1002"/>
    </row>
    <row r="304" spans="1:14" x14ac:dyDescent="0.2">
      <c r="A304" s="1011"/>
      <c r="B304" s="997"/>
      <c r="C304" s="998"/>
      <c r="D304" s="998"/>
      <c r="E304" s="999"/>
      <c r="F304" s="999"/>
      <c r="G304" s="997"/>
      <c r="H304" s="1000"/>
      <c r="I304" s="1001"/>
      <c r="J304" s="1002"/>
      <c r="K304" s="1001"/>
      <c r="L304" s="997"/>
      <c r="M304" s="997"/>
      <c r="N304" s="1002"/>
    </row>
    <row r="305" spans="1:14" x14ac:dyDescent="0.2">
      <c r="A305" s="1011"/>
      <c r="B305" s="997"/>
      <c r="C305" s="998"/>
      <c r="D305" s="998"/>
      <c r="E305" s="999"/>
      <c r="F305" s="999"/>
      <c r="G305" s="997"/>
      <c r="H305" s="1000"/>
      <c r="I305" s="1001"/>
      <c r="J305" s="1002"/>
      <c r="K305" s="1001"/>
      <c r="L305" s="997"/>
      <c r="M305" s="997"/>
      <c r="N305" s="1002"/>
    </row>
    <row r="306" spans="1:14" x14ac:dyDescent="0.2">
      <c r="A306" s="1011"/>
      <c r="B306" s="997"/>
      <c r="C306" s="998"/>
      <c r="D306" s="998"/>
      <c r="E306" s="999"/>
      <c r="F306" s="999"/>
      <c r="G306" s="997"/>
      <c r="H306" s="1000"/>
      <c r="I306" s="1001"/>
      <c r="J306" s="1002"/>
      <c r="K306" s="1001"/>
      <c r="L306" s="997"/>
      <c r="M306" s="997"/>
      <c r="N306" s="1002"/>
    </row>
    <row r="307" spans="1:14" x14ac:dyDescent="0.2">
      <c r="A307" s="1011"/>
      <c r="B307" s="997"/>
      <c r="C307" s="998"/>
      <c r="D307" s="998"/>
      <c r="E307" s="999"/>
      <c r="F307" s="999"/>
      <c r="G307" s="997"/>
      <c r="H307" s="1000"/>
      <c r="I307" s="1001"/>
      <c r="J307" s="1002"/>
      <c r="K307" s="1001"/>
      <c r="L307" s="997"/>
      <c r="M307" s="997"/>
      <c r="N307" s="1002"/>
    </row>
    <row r="308" spans="1:14" x14ac:dyDescent="0.2">
      <c r="A308" s="1011"/>
      <c r="B308" s="997"/>
      <c r="C308" s="998"/>
      <c r="D308" s="998"/>
      <c r="E308" s="999"/>
      <c r="F308" s="999"/>
      <c r="G308" s="997"/>
      <c r="H308" s="1000"/>
      <c r="I308" s="1001"/>
      <c r="J308" s="1002"/>
      <c r="K308" s="1001"/>
      <c r="L308" s="997"/>
      <c r="M308" s="997"/>
      <c r="N308" s="1002"/>
    </row>
    <row r="309" spans="1:14" x14ac:dyDescent="0.2">
      <c r="A309" s="1011"/>
      <c r="B309" s="997"/>
      <c r="C309" s="998"/>
      <c r="D309" s="998"/>
      <c r="E309" s="999"/>
      <c r="F309" s="999"/>
      <c r="G309" s="997"/>
      <c r="H309" s="1000"/>
      <c r="I309" s="1001"/>
      <c r="J309" s="1002"/>
      <c r="K309" s="1001"/>
      <c r="L309" s="997"/>
      <c r="M309" s="997"/>
      <c r="N309" s="1002"/>
    </row>
    <row r="310" spans="1:14" x14ac:dyDescent="0.2">
      <c r="A310" s="1011"/>
      <c r="B310" s="997"/>
      <c r="C310" s="998"/>
      <c r="D310" s="998"/>
      <c r="E310" s="999"/>
      <c r="F310" s="999"/>
      <c r="G310" s="997"/>
      <c r="H310" s="1000"/>
      <c r="I310" s="1001"/>
      <c r="J310" s="1002"/>
      <c r="K310" s="1001"/>
      <c r="L310" s="997"/>
      <c r="M310" s="997"/>
      <c r="N310" s="1002"/>
    </row>
    <row r="311" spans="1:14" x14ac:dyDescent="0.2">
      <c r="A311" s="1011"/>
      <c r="B311" s="997"/>
      <c r="C311" s="998"/>
      <c r="D311" s="998"/>
      <c r="E311" s="999"/>
      <c r="F311" s="999"/>
      <c r="G311" s="997"/>
      <c r="H311" s="1000"/>
      <c r="I311" s="1001"/>
      <c r="J311" s="1002"/>
      <c r="K311" s="1001"/>
      <c r="L311" s="997"/>
      <c r="M311" s="997"/>
      <c r="N311" s="1002"/>
    </row>
    <row r="312" spans="1:14" x14ac:dyDescent="0.2">
      <c r="A312" s="1011"/>
      <c r="B312" s="997"/>
      <c r="C312" s="998"/>
      <c r="D312" s="998"/>
      <c r="E312" s="999"/>
      <c r="F312" s="999"/>
      <c r="G312" s="997"/>
      <c r="H312" s="1000"/>
      <c r="I312" s="1001"/>
      <c r="J312" s="1002"/>
      <c r="K312" s="1001"/>
      <c r="L312" s="997"/>
      <c r="M312" s="997"/>
      <c r="N312" s="1002"/>
    </row>
    <row r="313" spans="1:14" x14ac:dyDescent="0.2">
      <c r="A313" s="1011"/>
      <c r="B313" s="997"/>
      <c r="C313" s="998"/>
      <c r="D313" s="998"/>
      <c r="E313" s="999"/>
      <c r="F313" s="999"/>
      <c r="G313" s="997"/>
      <c r="H313" s="1000"/>
      <c r="I313" s="1001"/>
      <c r="J313" s="1002"/>
      <c r="K313" s="1001"/>
      <c r="L313" s="997"/>
      <c r="M313" s="997"/>
      <c r="N313" s="1002"/>
    </row>
    <row r="314" spans="1:14" x14ac:dyDescent="0.2">
      <c r="A314" s="1011"/>
      <c r="B314" s="997"/>
      <c r="C314" s="998"/>
      <c r="D314" s="998"/>
      <c r="E314" s="999"/>
      <c r="F314" s="999"/>
      <c r="G314" s="997"/>
      <c r="H314" s="1000"/>
      <c r="I314" s="1001"/>
      <c r="J314" s="1002"/>
      <c r="K314" s="1001"/>
      <c r="L314" s="997"/>
      <c r="M314" s="997"/>
      <c r="N314" s="1002"/>
    </row>
    <row r="315" spans="1:14" x14ac:dyDescent="0.2">
      <c r="A315" s="1011"/>
      <c r="B315" s="997"/>
      <c r="C315" s="998"/>
      <c r="D315" s="998"/>
      <c r="E315" s="999"/>
      <c r="F315" s="999"/>
      <c r="G315" s="997"/>
      <c r="H315" s="1000"/>
      <c r="I315" s="1001"/>
      <c r="J315" s="1002"/>
      <c r="K315" s="1001"/>
      <c r="L315" s="997"/>
      <c r="M315" s="997"/>
      <c r="N315" s="1002"/>
    </row>
    <row r="316" spans="1:14" x14ac:dyDescent="0.2">
      <c r="A316" s="1011"/>
      <c r="B316" s="997"/>
      <c r="C316" s="998"/>
      <c r="D316" s="998"/>
      <c r="E316" s="999"/>
      <c r="F316" s="999"/>
      <c r="G316" s="997"/>
      <c r="H316" s="1000"/>
      <c r="I316" s="1001"/>
      <c r="J316" s="1002"/>
      <c r="K316" s="1001"/>
      <c r="L316" s="997"/>
      <c r="M316" s="997"/>
      <c r="N316" s="1002"/>
    </row>
    <row r="317" spans="1:14" x14ac:dyDescent="0.2">
      <c r="A317" s="1011"/>
      <c r="B317" s="997"/>
      <c r="C317" s="998"/>
      <c r="D317" s="998"/>
      <c r="E317" s="999"/>
      <c r="F317" s="999"/>
      <c r="G317" s="997"/>
      <c r="H317" s="1000"/>
      <c r="I317" s="1001"/>
      <c r="J317" s="1002"/>
      <c r="K317" s="1001"/>
      <c r="L317" s="997"/>
      <c r="M317" s="997"/>
      <c r="N317" s="1002"/>
    </row>
    <row r="318" spans="1:14" x14ac:dyDescent="0.2">
      <c r="A318" s="1011"/>
      <c r="B318" s="997"/>
      <c r="C318" s="998"/>
      <c r="D318" s="998"/>
      <c r="E318" s="999"/>
      <c r="F318" s="999"/>
      <c r="G318" s="997"/>
      <c r="H318" s="1000"/>
      <c r="I318" s="1001"/>
      <c r="J318" s="1002"/>
      <c r="K318" s="1001"/>
      <c r="L318" s="997"/>
      <c r="M318" s="997"/>
      <c r="N318" s="1002"/>
    </row>
    <row r="319" spans="1:14" x14ac:dyDescent="0.2">
      <c r="A319" s="1011"/>
      <c r="B319" s="997"/>
      <c r="C319" s="998"/>
      <c r="D319" s="998"/>
      <c r="E319" s="999"/>
      <c r="F319" s="999"/>
      <c r="G319" s="997"/>
      <c r="H319" s="1000"/>
      <c r="I319" s="1001"/>
      <c r="J319" s="1002"/>
      <c r="K319" s="1001"/>
      <c r="L319" s="997"/>
      <c r="M319" s="997"/>
      <c r="N319" s="1002"/>
    </row>
    <row r="320" spans="1:14" x14ac:dyDescent="0.2">
      <c r="A320" s="1011"/>
      <c r="B320" s="997"/>
      <c r="C320" s="998"/>
      <c r="D320" s="998"/>
      <c r="E320" s="999"/>
      <c r="F320" s="999"/>
      <c r="G320" s="997"/>
      <c r="H320" s="1000"/>
      <c r="I320" s="1001"/>
      <c r="J320" s="1002"/>
      <c r="K320" s="1001"/>
      <c r="L320" s="997"/>
      <c r="M320" s="997"/>
      <c r="N320" s="1002"/>
    </row>
    <row r="321" spans="1:14" x14ac:dyDescent="0.2">
      <c r="A321" s="1011"/>
      <c r="B321" s="997"/>
      <c r="C321" s="998"/>
      <c r="D321" s="998"/>
      <c r="E321" s="999"/>
      <c r="F321" s="999"/>
      <c r="G321" s="997"/>
      <c r="H321" s="1000"/>
      <c r="I321" s="1001"/>
      <c r="J321" s="1002"/>
      <c r="K321" s="1001"/>
      <c r="L321" s="997"/>
      <c r="M321" s="997"/>
      <c r="N321" s="1002"/>
    </row>
    <row r="322" spans="1:14" x14ac:dyDescent="0.2">
      <c r="A322" s="1011"/>
      <c r="B322" s="997"/>
      <c r="C322" s="998"/>
      <c r="D322" s="998"/>
      <c r="E322" s="999"/>
      <c r="F322" s="999"/>
      <c r="G322" s="997"/>
      <c r="H322" s="1000"/>
      <c r="I322" s="1001"/>
      <c r="J322" s="1002"/>
      <c r="K322" s="1001"/>
      <c r="L322" s="997"/>
      <c r="M322" s="997"/>
      <c r="N322" s="1002"/>
    </row>
    <row r="323" spans="1:14" x14ac:dyDescent="0.2">
      <c r="A323" s="1011"/>
      <c r="B323" s="997"/>
      <c r="C323" s="998"/>
      <c r="D323" s="998"/>
      <c r="E323" s="999"/>
      <c r="F323" s="999"/>
      <c r="G323" s="997"/>
      <c r="H323" s="1000"/>
      <c r="I323" s="1001"/>
      <c r="J323" s="1002"/>
      <c r="K323" s="1001"/>
      <c r="L323" s="997"/>
      <c r="M323" s="997"/>
      <c r="N323" s="1002"/>
    </row>
    <row r="324" spans="1:14" x14ac:dyDescent="0.2">
      <c r="A324" s="1011"/>
      <c r="B324" s="997"/>
      <c r="C324" s="998"/>
      <c r="D324" s="998"/>
      <c r="E324" s="999"/>
      <c r="F324" s="999"/>
      <c r="G324" s="997"/>
      <c r="H324" s="1000"/>
      <c r="I324" s="1001"/>
      <c r="J324" s="1002"/>
      <c r="K324" s="1001"/>
      <c r="L324" s="997"/>
      <c r="M324" s="997"/>
      <c r="N324" s="1002"/>
    </row>
    <row r="325" spans="1:14" x14ac:dyDescent="0.2">
      <c r="A325" s="1011"/>
      <c r="B325" s="997"/>
      <c r="C325" s="998"/>
      <c r="D325" s="998"/>
      <c r="E325" s="999"/>
      <c r="F325" s="999"/>
      <c r="G325" s="997"/>
      <c r="H325" s="1000"/>
      <c r="I325" s="1001"/>
      <c r="J325" s="1002"/>
      <c r="K325" s="1001"/>
      <c r="L325" s="997"/>
      <c r="M325" s="997"/>
      <c r="N325" s="1002"/>
    </row>
    <row r="326" spans="1:14" x14ac:dyDescent="0.2">
      <c r="A326" s="1011"/>
      <c r="B326" s="997"/>
      <c r="C326" s="998"/>
      <c r="D326" s="998"/>
      <c r="E326" s="999"/>
      <c r="F326" s="999"/>
      <c r="G326" s="997"/>
      <c r="H326" s="1000"/>
      <c r="I326" s="1001"/>
      <c r="J326" s="1002"/>
      <c r="K326" s="1001"/>
      <c r="L326" s="997"/>
      <c r="M326" s="997"/>
      <c r="N326" s="1002"/>
    </row>
    <row r="327" spans="1:14" x14ac:dyDescent="0.2">
      <c r="A327" s="1011"/>
      <c r="B327" s="997"/>
      <c r="C327" s="998"/>
      <c r="D327" s="998"/>
      <c r="E327" s="999"/>
      <c r="F327" s="999"/>
      <c r="G327" s="997"/>
      <c r="H327" s="1000"/>
      <c r="I327" s="1001"/>
      <c r="J327" s="1002"/>
      <c r="K327" s="1001"/>
      <c r="L327" s="997"/>
      <c r="M327" s="997"/>
      <c r="N327" s="1002"/>
    </row>
    <row r="328" spans="1:14" x14ac:dyDescent="0.2">
      <c r="A328" s="1011"/>
      <c r="B328" s="997"/>
      <c r="C328" s="998"/>
      <c r="D328" s="998"/>
      <c r="E328" s="999"/>
      <c r="F328" s="999"/>
      <c r="G328" s="997"/>
      <c r="H328" s="1000"/>
      <c r="I328" s="1001"/>
      <c r="J328" s="1002"/>
      <c r="K328" s="1001"/>
      <c r="L328" s="997"/>
      <c r="M328" s="997"/>
      <c r="N328" s="1002"/>
    </row>
    <row r="329" spans="1:14" x14ac:dyDescent="0.2">
      <c r="A329" s="1011"/>
      <c r="B329" s="997"/>
      <c r="C329" s="998"/>
      <c r="D329" s="998"/>
      <c r="E329" s="999"/>
      <c r="F329" s="999"/>
      <c r="G329" s="997"/>
      <c r="H329" s="1000"/>
      <c r="I329" s="1001"/>
      <c r="J329" s="1002"/>
      <c r="K329" s="1001"/>
      <c r="L329" s="997"/>
      <c r="M329" s="997"/>
      <c r="N329" s="1002"/>
    </row>
    <row r="330" spans="1:14" x14ac:dyDescent="0.2">
      <c r="A330" s="1011"/>
      <c r="B330" s="997"/>
      <c r="C330" s="998"/>
      <c r="D330" s="998"/>
      <c r="E330" s="999"/>
      <c r="F330" s="999"/>
      <c r="G330" s="997"/>
      <c r="H330" s="1000"/>
      <c r="I330" s="1001"/>
      <c r="J330" s="1002"/>
      <c r="K330" s="1001"/>
      <c r="L330" s="997"/>
      <c r="M330" s="997"/>
      <c r="N330" s="1002"/>
    </row>
    <row r="331" spans="1:14" x14ac:dyDescent="0.2">
      <c r="A331" s="1011"/>
      <c r="B331" s="997"/>
      <c r="C331" s="998"/>
      <c r="D331" s="998"/>
      <c r="E331" s="999"/>
      <c r="F331" s="999"/>
      <c r="G331" s="997"/>
      <c r="H331" s="1000"/>
      <c r="I331" s="1001"/>
      <c r="J331" s="1002"/>
      <c r="K331" s="1001"/>
      <c r="L331" s="997"/>
      <c r="M331" s="997"/>
      <c r="N331" s="1002"/>
    </row>
    <row r="332" spans="1:14" x14ac:dyDescent="0.2">
      <c r="A332" s="1011"/>
      <c r="B332" s="997"/>
      <c r="C332" s="998"/>
      <c r="D332" s="998"/>
      <c r="E332" s="999"/>
      <c r="F332" s="999"/>
      <c r="G332" s="997"/>
      <c r="H332" s="1000"/>
      <c r="I332" s="1001"/>
      <c r="J332" s="1002"/>
      <c r="K332" s="1001"/>
      <c r="L332" s="997"/>
      <c r="M332" s="997"/>
      <c r="N332" s="1002"/>
    </row>
    <row r="333" spans="1:14" x14ac:dyDescent="0.2">
      <c r="A333" s="1011"/>
      <c r="B333" s="997"/>
      <c r="C333" s="998"/>
      <c r="D333" s="998"/>
      <c r="E333" s="999"/>
      <c r="F333" s="999"/>
      <c r="G333" s="997"/>
      <c r="H333" s="1000"/>
      <c r="I333" s="1001"/>
      <c r="J333" s="1002"/>
      <c r="K333" s="1001"/>
      <c r="L333" s="997"/>
      <c r="M333" s="997"/>
      <c r="N333" s="1002"/>
    </row>
    <row r="334" spans="1:14" x14ac:dyDescent="0.2">
      <c r="A334" s="1011"/>
      <c r="B334" s="997"/>
      <c r="C334" s="998"/>
      <c r="D334" s="998"/>
      <c r="E334" s="999"/>
      <c r="F334" s="999"/>
      <c r="G334" s="997"/>
      <c r="H334" s="1000"/>
      <c r="I334" s="1001"/>
      <c r="J334" s="1002"/>
      <c r="K334" s="1001"/>
      <c r="L334" s="997"/>
      <c r="M334" s="997"/>
      <c r="N334" s="1002"/>
    </row>
    <row r="335" spans="1:14" x14ac:dyDescent="0.2">
      <c r="A335" s="1011"/>
      <c r="B335" s="997"/>
      <c r="C335" s="998"/>
      <c r="D335" s="998"/>
      <c r="E335" s="999"/>
      <c r="F335" s="999"/>
      <c r="G335" s="997"/>
      <c r="H335" s="1000"/>
      <c r="I335" s="1001"/>
      <c r="J335" s="1002"/>
      <c r="K335" s="1001"/>
      <c r="L335" s="997"/>
      <c r="M335" s="997"/>
      <c r="N335" s="1002"/>
    </row>
    <row r="336" spans="1:14" x14ac:dyDescent="0.2">
      <c r="A336" s="1011"/>
      <c r="B336" s="997"/>
      <c r="C336" s="998"/>
      <c r="D336" s="998"/>
      <c r="E336" s="999"/>
      <c r="F336" s="999"/>
      <c r="G336" s="997"/>
      <c r="H336" s="1000"/>
      <c r="I336" s="1001"/>
      <c r="J336" s="1002"/>
      <c r="K336" s="1001"/>
      <c r="L336" s="997"/>
      <c r="M336" s="997"/>
      <c r="N336" s="1002"/>
    </row>
    <row r="337" spans="1:14" x14ac:dyDescent="0.2">
      <c r="A337" s="1011"/>
      <c r="B337" s="997"/>
      <c r="C337" s="998"/>
      <c r="D337" s="998"/>
      <c r="E337" s="999"/>
      <c r="F337" s="999"/>
      <c r="G337" s="997"/>
      <c r="H337" s="1000"/>
      <c r="I337" s="1001"/>
      <c r="J337" s="1002"/>
      <c r="K337" s="1001"/>
      <c r="L337" s="997"/>
      <c r="M337" s="997"/>
      <c r="N337" s="1002"/>
    </row>
    <row r="338" spans="1:14" x14ac:dyDescent="0.2">
      <c r="A338" s="1011"/>
      <c r="B338" s="997"/>
      <c r="C338" s="998"/>
      <c r="D338" s="998"/>
      <c r="E338" s="999"/>
      <c r="F338" s="999"/>
      <c r="G338" s="997"/>
      <c r="H338" s="1000"/>
      <c r="I338" s="1001"/>
      <c r="J338" s="1002"/>
      <c r="K338" s="1001"/>
      <c r="L338" s="997"/>
      <c r="M338" s="997"/>
      <c r="N338" s="1002"/>
    </row>
    <row r="339" spans="1:14" x14ac:dyDescent="0.2">
      <c r="A339" s="1011"/>
      <c r="B339" s="997"/>
      <c r="C339" s="998"/>
      <c r="D339" s="998"/>
      <c r="E339" s="999"/>
      <c r="F339" s="999"/>
      <c r="G339" s="997"/>
      <c r="H339" s="1000"/>
      <c r="I339" s="1001"/>
      <c r="J339" s="1002"/>
      <c r="K339" s="1001"/>
      <c r="L339" s="997"/>
      <c r="M339" s="997"/>
      <c r="N339" s="1002"/>
    </row>
    <row r="340" spans="1:14" x14ac:dyDescent="0.2">
      <c r="A340" s="1011"/>
      <c r="B340" s="997"/>
      <c r="C340" s="998"/>
      <c r="D340" s="998"/>
      <c r="E340" s="999"/>
      <c r="F340" s="999"/>
      <c r="G340" s="997"/>
      <c r="H340" s="1000"/>
      <c r="I340" s="1001"/>
      <c r="J340" s="1002"/>
      <c r="K340" s="1001"/>
      <c r="L340" s="997"/>
      <c r="M340" s="997"/>
      <c r="N340" s="1002"/>
    </row>
    <row r="341" spans="1:14" x14ac:dyDescent="0.2">
      <c r="A341" s="1011"/>
      <c r="B341" s="997"/>
      <c r="C341" s="998"/>
      <c r="D341" s="998"/>
      <c r="E341" s="999"/>
      <c r="F341" s="999"/>
      <c r="G341" s="997"/>
      <c r="H341" s="1000"/>
      <c r="I341" s="1001"/>
      <c r="J341" s="1002"/>
      <c r="K341" s="1001"/>
      <c r="L341" s="997"/>
      <c r="M341" s="997"/>
      <c r="N341" s="1002"/>
    </row>
    <row r="342" spans="1:14" x14ac:dyDescent="0.2">
      <c r="A342" s="1011"/>
      <c r="B342" s="997"/>
      <c r="C342" s="998"/>
      <c r="D342" s="998"/>
      <c r="E342" s="999"/>
      <c r="F342" s="999"/>
      <c r="G342" s="997"/>
      <c r="H342" s="1000"/>
      <c r="I342" s="1001"/>
      <c r="J342" s="1002"/>
      <c r="K342" s="1001"/>
      <c r="L342" s="997"/>
      <c r="M342" s="997"/>
      <c r="N342" s="1002"/>
    </row>
    <row r="343" spans="1:14" x14ac:dyDescent="0.2">
      <c r="A343" s="1011"/>
      <c r="B343" s="997"/>
      <c r="C343" s="998"/>
      <c r="D343" s="998"/>
      <c r="E343" s="999"/>
      <c r="F343" s="999"/>
      <c r="G343" s="997"/>
      <c r="H343" s="1000"/>
      <c r="I343" s="1001"/>
      <c r="J343" s="1002"/>
      <c r="K343" s="1001"/>
      <c r="L343" s="997"/>
      <c r="M343" s="997"/>
      <c r="N343" s="1002"/>
    </row>
    <row r="344" spans="1:14" x14ac:dyDescent="0.2">
      <c r="A344" s="1011"/>
      <c r="B344" s="997"/>
      <c r="C344" s="998"/>
      <c r="D344" s="998"/>
      <c r="E344" s="999"/>
      <c r="F344" s="999"/>
      <c r="G344" s="997"/>
      <c r="H344" s="1000"/>
      <c r="I344" s="1001"/>
      <c r="J344" s="1002"/>
      <c r="K344" s="1001"/>
      <c r="L344" s="997"/>
      <c r="M344" s="997"/>
      <c r="N344" s="1002"/>
    </row>
    <row r="345" spans="1:14" x14ac:dyDescent="0.2">
      <c r="A345" s="1011"/>
      <c r="B345" s="997"/>
      <c r="C345" s="998"/>
      <c r="D345" s="998"/>
      <c r="E345" s="999"/>
      <c r="F345" s="999"/>
      <c r="G345" s="997"/>
      <c r="H345" s="1000"/>
      <c r="I345" s="1001"/>
      <c r="J345" s="1002"/>
      <c r="K345" s="1001"/>
      <c r="L345" s="997"/>
      <c r="M345" s="997"/>
      <c r="N345" s="1002"/>
    </row>
    <row r="346" spans="1:14" x14ac:dyDescent="0.2">
      <c r="A346" s="1011"/>
      <c r="B346" s="997"/>
      <c r="C346" s="998"/>
      <c r="D346" s="998"/>
      <c r="E346" s="999"/>
      <c r="F346" s="999"/>
      <c r="G346" s="997"/>
      <c r="H346" s="1000"/>
      <c r="I346" s="1001"/>
      <c r="J346" s="1002"/>
      <c r="K346" s="1001"/>
      <c r="L346" s="997"/>
      <c r="M346" s="997"/>
      <c r="N346" s="1002"/>
    </row>
    <row r="347" spans="1:14" x14ac:dyDescent="0.2">
      <c r="A347" s="1011"/>
      <c r="B347" s="997"/>
      <c r="C347" s="998"/>
      <c r="D347" s="998"/>
      <c r="E347" s="999"/>
      <c r="F347" s="999"/>
      <c r="G347" s="997"/>
      <c r="H347" s="1000"/>
      <c r="I347" s="1001"/>
      <c r="J347" s="1002"/>
      <c r="K347" s="1001"/>
      <c r="L347" s="997"/>
      <c r="M347" s="997"/>
      <c r="N347" s="1002"/>
    </row>
    <row r="348" spans="1:14" x14ac:dyDescent="0.2">
      <c r="A348" s="1011"/>
      <c r="B348" s="997"/>
      <c r="C348" s="998"/>
      <c r="D348" s="998"/>
      <c r="E348" s="999"/>
      <c r="F348" s="999"/>
      <c r="G348" s="997"/>
      <c r="H348" s="1000"/>
      <c r="I348" s="1001"/>
      <c r="J348" s="1002"/>
      <c r="K348" s="1001"/>
      <c r="L348" s="997"/>
      <c r="M348" s="997"/>
      <c r="N348" s="1002"/>
    </row>
    <row r="349" spans="1:14" x14ac:dyDescent="0.2">
      <c r="A349" s="1011"/>
      <c r="B349" s="997"/>
      <c r="C349" s="998"/>
      <c r="D349" s="998"/>
      <c r="E349" s="999"/>
      <c r="F349" s="999"/>
      <c r="G349" s="997"/>
      <c r="H349" s="1000"/>
      <c r="I349" s="1001"/>
      <c r="J349" s="1002"/>
      <c r="K349" s="1001"/>
      <c r="L349" s="997"/>
      <c r="M349" s="997"/>
      <c r="N349" s="1002"/>
    </row>
    <row r="350" spans="1:14" x14ac:dyDescent="0.2">
      <c r="A350" s="1011"/>
      <c r="B350" s="997"/>
      <c r="C350" s="998"/>
      <c r="D350" s="998"/>
      <c r="E350" s="999"/>
      <c r="F350" s="999"/>
      <c r="G350" s="997"/>
      <c r="H350" s="1000"/>
      <c r="I350" s="1001"/>
      <c r="J350" s="1002"/>
      <c r="K350" s="1001"/>
      <c r="L350" s="997"/>
      <c r="M350" s="997"/>
      <c r="N350" s="1002"/>
    </row>
    <row r="351" spans="1:14" x14ac:dyDescent="0.2">
      <c r="A351" s="1011"/>
      <c r="B351" s="997"/>
      <c r="C351" s="998"/>
      <c r="D351" s="998"/>
      <c r="E351" s="999"/>
      <c r="F351" s="999"/>
      <c r="G351" s="997"/>
      <c r="H351" s="1000"/>
      <c r="I351" s="1001"/>
      <c r="J351" s="1002"/>
      <c r="K351" s="1001"/>
      <c r="L351" s="997"/>
      <c r="M351" s="997"/>
      <c r="N351" s="1002"/>
    </row>
    <row r="352" spans="1:14" x14ac:dyDescent="0.2">
      <c r="A352" s="1011"/>
      <c r="B352" s="997"/>
      <c r="C352" s="998"/>
      <c r="D352" s="998"/>
      <c r="E352" s="999"/>
      <c r="F352" s="999"/>
      <c r="G352" s="997"/>
      <c r="H352" s="1000"/>
      <c r="I352" s="1001"/>
      <c r="J352" s="1002"/>
      <c r="K352" s="1001"/>
      <c r="L352" s="997"/>
      <c r="M352" s="997"/>
      <c r="N352" s="1002"/>
    </row>
    <row r="353" spans="1:14" x14ac:dyDescent="0.2">
      <c r="A353" s="1011"/>
      <c r="B353" s="997"/>
      <c r="C353" s="998"/>
      <c r="D353" s="998"/>
      <c r="E353" s="999"/>
      <c r="F353" s="999"/>
      <c r="G353" s="997"/>
      <c r="H353" s="1000"/>
      <c r="I353" s="1001"/>
      <c r="J353" s="1002"/>
      <c r="K353" s="1001"/>
      <c r="L353" s="997"/>
      <c r="M353" s="997"/>
      <c r="N353" s="1002"/>
    </row>
    <row r="354" spans="1:14" x14ac:dyDescent="0.2">
      <c r="A354" s="1011"/>
      <c r="B354" s="997"/>
      <c r="C354" s="998"/>
      <c r="D354" s="998"/>
      <c r="E354" s="999"/>
      <c r="F354" s="999"/>
      <c r="G354" s="997"/>
      <c r="H354" s="1000"/>
      <c r="I354" s="1001"/>
      <c r="J354" s="1002"/>
      <c r="K354" s="1001"/>
      <c r="L354" s="997"/>
      <c r="M354" s="997"/>
      <c r="N354" s="1002"/>
    </row>
    <row r="355" spans="1:14" x14ac:dyDescent="0.2">
      <c r="A355" s="1011"/>
      <c r="B355" s="997"/>
      <c r="C355" s="998"/>
      <c r="D355" s="998"/>
      <c r="E355" s="999"/>
      <c r="F355" s="999"/>
      <c r="G355" s="997"/>
      <c r="H355" s="1000"/>
      <c r="I355" s="1001"/>
      <c r="J355" s="1002"/>
      <c r="K355" s="1001"/>
      <c r="L355" s="997"/>
      <c r="M355" s="997"/>
      <c r="N355" s="1002"/>
    </row>
    <row r="356" spans="1:14" x14ac:dyDescent="0.2">
      <c r="A356" s="1011"/>
      <c r="B356" s="997"/>
      <c r="C356" s="998"/>
      <c r="D356" s="998"/>
      <c r="E356" s="999"/>
      <c r="F356" s="999"/>
      <c r="G356" s="997"/>
      <c r="H356" s="1000"/>
      <c r="I356" s="1001"/>
      <c r="J356" s="1002"/>
      <c r="K356" s="1001"/>
      <c r="L356" s="997"/>
      <c r="M356" s="997"/>
      <c r="N356" s="1002"/>
    </row>
    <row r="357" spans="1:14" x14ac:dyDescent="0.2">
      <c r="A357" s="1011"/>
      <c r="B357" s="997"/>
      <c r="C357" s="998"/>
      <c r="D357" s="998"/>
      <c r="E357" s="999"/>
      <c r="F357" s="999"/>
      <c r="G357" s="997"/>
      <c r="H357" s="1000"/>
      <c r="I357" s="1001"/>
      <c r="J357" s="1002"/>
      <c r="K357" s="1001"/>
      <c r="L357" s="997"/>
      <c r="M357" s="997"/>
      <c r="N357" s="1002"/>
    </row>
    <row r="358" spans="1:14" x14ac:dyDescent="0.2">
      <c r="A358" s="1011"/>
      <c r="B358" s="997"/>
      <c r="C358" s="998"/>
      <c r="D358" s="998"/>
      <c r="E358" s="999"/>
      <c r="F358" s="999"/>
      <c r="G358" s="997"/>
      <c r="H358" s="1000"/>
      <c r="I358" s="1001"/>
      <c r="J358" s="1002"/>
      <c r="K358" s="1001"/>
      <c r="L358" s="997"/>
      <c r="M358" s="997"/>
      <c r="N358" s="1002"/>
    </row>
    <row r="359" spans="1:14" x14ac:dyDescent="0.2">
      <c r="A359" s="1011"/>
      <c r="B359" s="997"/>
      <c r="C359" s="998"/>
      <c r="D359" s="998"/>
      <c r="E359" s="999"/>
      <c r="F359" s="999"/>
      <c r="G359" s="997"/>
      <c r="H359" s="1000"/>
      <c r="I359" s="1001"/>
      <c r="J359" s="1002"/>
      <c r="K359" s="1001"/>
      <c r="L359" s="997"/>
      <c r="M359" s="997"/>
      <c r="N359" s="1002"/>
    </row>
    <row r="360" spans="1:14" x14ac:dyDescent="0.2">
      <c r="A360" s="1011"/>
      <c r="B360" s="997"/>
      <c r="C360" s="998"/>
      <c r="D360" s="998"/>
      <c r="E360" s="999"/>
      <c r="F360" s="999"/>
      <c r="G360" s="997"/>
      <c r="H360" s="1000"/>
      <c r="I360" s="1001"/>
      <c r="J360" s="1002"/>
      <c r="K360" s="1001"/>
      <c r="L360" s="997"/>
      <c r="M360" s="997"/>
      <c r="N360" s="1002"/>
    </row>
    <row r="361" spans="1:14" x14ac:dyDescent="0.2">
      <c r="A361" s="1011"/>
      <c r="B361" s="997"/>
      <c r="C361" s="998"/>
      <c r="D361" s="998"/>
      <c r="E361" s="999"/>
      <c r="F361" s="999"/>
      <c r="G361" s="997"/>
      <c r="H361" s="1000"/>
      <c r="I361" s="1001"/>
      <c r="J361" s="1002"/>
      <c r="K361" s="1001"/>
      <c r="L361" s="997"/>
      <c r="M361" s="997"/>
      <c r="N361" s="1002"/>
    </row>
    <row r="362" spans="1:14" x14ac:dyDescent="0.2">
      <c r="A362" s="1011"/>
      <c r="B362" s="997"/>
      <c r="C362" s="998"/>
      <c r="D362" s="998"/>
      <c r="E362" s="999"/>
      <c r="F362" s="999"/>
      <c r="G362" s="997"/>
      <c r="H362" s="1000"/>
      <c r="I362" s="1001"/>
      <c r="J362" s="1002"/>
      <c r="K362" s="1001"/>
      <c r="L362" s="997"/>
      <c r="M362" s="997"/>
      <c r="N362" s="1002"/>
    </row>
    <row r="363" spans="1:14" x14ac:dyDescent="0.2">
      <c r="A363" s="1011"/>
      <c r="B363" s="997"/>
      <c r="C363" s="998"/>
      <c r="D363" s="998"/>
      <c r="E363" s="999"/>
      <c r="F363" s="999"/>
      <c r="G363" s="997"/>
      <c r="H363" s="1000"/>
      <c r="I363" s="1001"/>
      <c r="J363" s="1002"/>
      <c r="K363" s="1001"/>
      <c r="L363" s="997"/>
      <c r="M363" s="997"/>
      <c r="N363" s="1002"/>
    </row>
    <row r="364" spans="1:14" x14ac:dyDescent="0.2">
      <c r="A364" s="1011"/>
      <c r="B364" s="997"/>
      <c r="C364" s="998"/>
      <c r="D364" s="998"/>
      <c r="E364" s="999"/>
      <c r="F364" s="999"/>
      <c r="G364" s="997"/>
      <c r="H364" s="1000"/>
      <c r="I364" s="1001"/>
      <c r="J364" s="1002"/>
      <c r="K364" s="1001"/>
      <c r="L364" s="997"/>
      <c r="M364" s="997"/>
      <c r="N364" s="1002"/>
    </row>
    <row r="365" spans="1:14" x14ac:dyDescent="0.2">
      <c r="A365" s="1011"/>
      <c r="B365" s="997"/>
      <c r="C365" s="998"/>
      <c r="D365" s="998"/>
      <c r="E365" s="999"/>
      <c r="F365" s="999"/>
      <c r="G365" s="997"/>
      <c r="H365" s="1000"/>
      <c r="I365" s="1001"/>
      <c r="J365" s="1002"/>
      <c r="K365" s="1001"/>
      <c r="L365" s="997"/>
      <c r="M365" s="997"/>
      <c r="N365" s="1002"/>
    </row>
    <row r="366" spans="1:14" x14ac:dyDescent="0.2">
      <c r="A366" s="1011"/>
      <c r="B366" s="997"/>
      <c r="C366" s="998"/>
      <c r="D366" s="998"/>
      <c r="E366" s="999"/>
      <c r="F366" s="999"/>
      <c r="G366" s="997"/>
      <c r="H366" s="1000"/>
      <c r="I366" s="1001"/>
      <c r="J366" s="1002"/>
      <c r="K366" s="1001"/>
      <c r="L366" s="997"/>
      <c r="M366" s="997"/>
      <c r="N366" s="1002"/>
    </row>
    <row r="367" spans="1:14" x14ac:dyDescent="0.2">
      <c r="A367" s="1011"/>
      <c r="B367" s="997"/>
      <c r="C367" s="998"/>
      <c r="D367" s="998"/>
      <c r="E367" s="999"/>
      <c r="F367" s="999"/>
      <c r="G367" s="997"/>
      <c r="H367" s="1000"/>
      <c r="I367" s="1001"/>
      <c r="J367" s="1002"/>
      <c r="K367" s="1001"/>
      <c r="L367" s="997"/>
      <c r="M367" s="997"/>
      <c r="N367" s="1002"/>
    </row>
    <row r="368" spans="1:14" x14ac:dyDescent="0.2">
      <c r="A368" s="1011"/>
      <c r="B368" s="997"/>
      <c r="C368" s="998"/>
      <c r="D368" s="998"/>
      <c r="E368" s="999"/>
      <c r="F368" s="999"/>
      <c r="G368" s="997"/>
      <c r="H368" s="1000"/>
      <c r="I368" s="1001"/>
      <c r="J368" s="1002"/>
      <c r="K368" s="1001"/>
      <c r="L368" s="997"/>
      <c r="M368" s="997"/>
      <c r="N368" s="1002"/>
    </row>
    <row r="369" spans="1:14" x14ac:dyDescent="0.2">
      <c r="A369" s="1011"/>
      <c r="B369" s="997"/>
      <c r="C369" s="998"/>
      <c r="D369" s="998"/>
      <c r="E369" s="999"/>
      <c r="F369" s="999"/>
      <c r="G369" s="997"/>
      <c r="H369" s="1000"/>
      <c r="I369" s="1001"/>
      <c r="J369" s="1002"/>
      <c r="K369" s="1001"/>
      <c r="L369" s="997"/>
      <c r="M369" s="997"/>
      <c r="N369" s="1002"/>
    </row>
    <row r="370" spans="1:14" x14ac:dyDescent="0.2">
      <c r="A370" s="1011"/>
      <c r="B370" s="997"/>
      <c r="C370" s="998"/>
      <c r="D370" s="998"/>
      <c r="E370" s="999"/>
      <c r="F370" s="999"/>
      <c r="G370" s="997"/>
      <c r="H370" s="1000"/>
      <c r="I370" s="1001"/>
      <c r="J370" s="1002"/>
      <c r="K370" s="1001"/>
      <c r="L370" s="997"/>
      <c r="M370" s="997"/>
      <c r="N370" s="1002"/>
    </row>
    <row r="371" spans="1:14" x14ac:dyDescent="0.2">
      <c r="A371" s="1011"/>
      <c r="B371" s="997"/>
      <c r="C371" s="998"/>
      <c r="D371" s="998"/>
      <c r="E371" s="999"/>
      <c r="F371" s="999"/>
      <c r="G371" s="997"/>
      <c r="H371" s="1000"/>
      <c r="I371" s="1001"/>
      <c r="J371" s="1002"/>
      <c r="K371" s="1001"/>
      <c r="L371" s="997"/>
      <c r="M371" s="997"/>
      <c r="N371" s="1002"/>
    </row>
    <row r="372" spans="1:14" x14ac:dyDescent="0.2">
      <c r="A372" s="1011"/>
      <c r="B372" s="997"/>
      <c r="C372" s="998"/>
      <c r="D372" s="998"/>
      <c r="E372" s="999"/>
      <c r="F372" s="999"/>
      <c r="G372" s="997"/>
      <c r="H372" s="1000"/>
      <c r="I372" s="1001"/>
      <c r="J372" s="1002"/>
      <c r="K372" s="1001"/>
      <c r="L372" s="997"/>
      <c r="M372" s="997"/>
      <c r="N372" s="1002"/>
    </row>
    <row r="373" spans="1:14" x14ac:dyDescent="0.2">
      <c r="A373" s="1011"/>
      <c r="B373" s="997"/>
      <c r="C373" s="998"/>
      <c r="D373" s="998"/>
      <c r="E373" s="999"/>
      <c r="F373" s="999"/>
      <c r="G373" s="997"/>
      <c r="H373" s="1000"/>
      <c r="I373" s="1001"/>
      <c r="J373" s="1002"/>
      <c r="K373" s="1001"/>
      <c r="L373" s="997"/>
      <c r="M373" s="997"/>
      <c r="N373" s="1002"/>
    </row>
    <row r="374" spans="1:14" x14ac:dyDescent="0.2">
      <c r="A374" s="1011"/>
      <c r="B374" s="997"/>
      <c r="C374" s="998"/>
      <c r="D374" s="998"/>
      <c r="E374" s="999"/>
      <c r="F374" s="999"/>
      <c r="G374" s="997"/>
      <c r="H374" s="1000"/>
      <c r="I374" s="1001"/>
      <c r="J374" s="1002"/>
      <c r="K374" s="1001"/>
      <c r="L374" s="997"/>
      <c r="M374" s="997"/>
      <c r="N374" s="1002"/>
    </row>
    <row r="375" spans="1:14" x14ac:dyDescent="0.2">
      <c r="A375" s="1011"/>
      <c r="B375" s="997"/>
      <c r="C375" s="998"/>
      <c r="D375" s="998"/>
      <c r="E375" s="999"/>
      <c r="F375" s="999"/>
      <c r="G375" s="997"/>
      <c r="H375" s="1000"/>
      <c r="I375" s="1001"/>
      <c r="J375" s="1002"/>
      <c r="K375" s="1001"/>
      <c r="L375" s="997"/>
      <c r="M375" s="997"/>
      <c r="N375" s="1002"/>
    </row>
    <row r="376" spans="1:14" x14ac:dyDescent="0.2">
      <c r="A376" s="1011"/>
      <c r="B376" s="997"/>
      <c r="C376" s="998"/>
      <c r="D376" s="998"/>
      <c r="E376" s="999"/>
      <c r="F376" s="999"/>
      <c r="G376" s="997"/>
      <c r="H376" s="1000"/>
      <c r="I376" s="1001"/>
      <c r="J376" s="1002"/>
      <c r="K376" s="1001"/>
      <c r="L376" s="997"/>
      <c r="M376" s="997"/>
      <c r="N376" s="1002"/>
    </row>
    <row r="377" spans="1:14" x14ac:dyDescent="0.2">
      <c r="A377" s="1011"/>
      <c r="B377" s="997"/>
      <c r="C377" s="998"/>
      <c r="D377" s="998"/>
      <c r="E377" s="999"/>
      <c r="F377" s="999"/>
      <c r="G377" s="997"/>
      <c r="H377" s="1000"/>
      <c r="I377" s="1001"/>
      <c r="J377" s="1002"/>
      <c r="K377" s="1001"/>
      <c r="L377" s="997"/>
      <c r="M377" s="997"/>
      <c r="N377" s="1002"/>
    </row>
    <row r="378" spans="1:14" x14ac:dyDescent="0.2">
      <c r="A378" s="1011"/>
      <c r="B378" s="997"/>
      <c r="C378" s="998"/>
      <c r="D378" s="998"/>
      <c r="E378" s="999"/>
      <c r="F378" s="999"/>
      <c r="G378" s="997"/>
      <c r="H378" s="1000"/>
      <c r="I378" s="1001"/>
      <c r="J378" s="1002"/>
      <c r="K378" s="1001"/>
      <c r="L378" s="997"/>
      <c r="M378" s="997"/>
      <c r="N378" s="1002"/>
    </row>
    <row r="379" spans="1:14" x14ac:dyDescent="0.2">
      <c r="A379" s="1011"/>
      <c r="B379" s="997"/>
      <c r="C379" s="998"/>
      <c r="D379" s="998"/>
      <c r="E379" s="999"/>
      <c r="F379" s="999"/>
      <c r="G379" s="997"/>
      <c r="H379" s="1000"/>
      <c r="I379" s="1001"/>
      <c r="J379" s="1002"/>
      <c r="K379" s="1001"/>
      <c r="L379" s="997"/>
      <c r="M379" s="997"/>
      <c r="N379" s="1002"/>
    </row>
    <row r="380" spans="1:14" x14ac:dyDescent="0.2">
      <c r="A380" s="1011"/>
      <c r="B380" s="997"/>
      <c r="C380" s="998"/>
      <c r="D380" s="998"/>
      <c r="E380" s="999"/>
      <c r="F380" s="999"/>
      <c r="G380" s="997"/>
      <c r="H380" s="1000"/>
      <c r="I380" s="1001"/>
      <c r="J380" s="1002"/>
      <c r="K380" s="1001"/>
      <c r="L380" s="997"/>
      <c r="M380" s="997"/>
      <c r="N380" s="1002"/>
    </row>
    <row r="381" spans="1:14" x14ac:dyDescent="0.2">
      <c r="A381" s="1011"/>
      <c r="B381" s="997"/>
      <c r="C381" s="998"/>
      <c r="D381" s="998"/>
      <c r="E381" s="999"/>
      <c r="F381" s="999"/>
      <c r="G381" s="997"/>
      <c r="H381" s="1000"/>
      <c r="I381" s="1001"/>
      <c r="J381" s="1002"/>
      <c r="K381" s="1001"/>
      <c r="L381" s="997"/>
      <c r="M381" s="997"/>
      <c r="N381" s="1002"/>
    </row>
    <row r="382" spans="1:14" x14ac:dyDescent="0.2">
      <c r="A382" s="1011"/>
      <c r="B382" s="997"/>
      <c r="C382" s="998"/>
      <c r="D382" s="998"/>
      <c r="E382" s="999"/>
      <c r="F382" s="999"/>
      <c r="G382" s="997"/>
      <c r="H382" s="1000"/>
      <c r="I382" s="1001"/>
      <c r="J382" s="1002"/>
      <c r="K382" s="1001"/>
      <c r="L382" s="997"/>
      <c r="M382" s="997"/>
      <c r="N382" s="1002"/>
    </row>
    <row r="383" spans="1:14" x14ac:dyDescent="0.2">
      <c r="A383" s="1011"/>
      <c r="B383" s="997"/>
      <c r="C383" s="998"/>
      <c r="D383" s="998"/>
      <c r="E383" s="999"/>
      <c r="F383" s="999"/>
      <c r="G383" s="997"/>
      <c r="H383" s="1000"/>
      <c r="I383" s="1001"/>
      <c r="J383" s="1002"/>
      <c r="K383" s="1001"/>
      <c r="L383" s="997"/>
      <c r="M383" s="997"/>
      <c r="N383" s="1002"/>
    </row>
    <row r="384" spans="1:14" x14ac:dyDescent="0.2">
      <c r="A384" s="1011"/>
      <c r="B384" s="997"/>
      <c r="C384" s="998"/>
      <c r="D384" s="998"/>
      <c r="E384" s="999"/>
      <c r="F384" s="999"/>
      <c r="G384" s="997"/>
      <c r="H384" s="1000"/>
      <c r="I384" s="1001"/>
      <c r="J384" s="1002"/>
      <c r="K384" s="1001"/>
      <c r="L384" s="997"/>
      <c r="M384" s="997"/>
      <c r="N384" s="1002"/>
    </row>
    <row r="385" spans="1:14" x14ac:dyDescent="0.2">
      <c r="A385" s="1011"/>
      <c r="B385" s="997"/>
      <c r="C385" s="998"/>
      <c r="D385" s="998"/>
      <c r="E385" s="999"/>
      <c r="F385" s="999"/>
      <c r="G385" s="997"/>
      <c r="H385" s="1000"/>
      <c r="I385" s="1001"/>
      <c r="J385" s="1002"/>
      <c r="K385" s="1001"/>
      <c r="L385" s="997"/>
      <c r="M385" s="997"/>
      <c r="N385" s="1002"/>
    </row>
    <row r="386" spans="1:14" x14ac:dyDescent="0.2">
      <c r="A386" s="1011"/>
      <c r="B386" s="997"/>
      <c r="C386" s="998"/>
      <c r="D386" s="998"/>
      <c r="E386" s="999"/>
      <c r="F386" s="999"/>
      <c r="G386" s="997"/>
      <c r="H386" s="1000"/>
      <c r="I386" s="1001"/>
      <c r="J386" s="1002"/>
      <c r="K386" s="1001"/>
      <c r="L386" s="997"/>
      <c r="M386" s="997"/>
      <c r="N386" s="1002"/>
    </row>
    <row r="387" spans="1:14" x14ac:dyDescent="0.2">
      <c r="A387" s="1011"/>
      <c r="B387" s="997"/>
      <c r="C387" s="998"/>
      <c r="D387" s="998"/>
      <c r="E387" s="999"/>
      <c r="F387" s="999"/>
      <c r="G387" s="997"/>
      <c r="H387" s="1000"/>
      <c r="I387" s="1001"/>
      <c r="J387" s="1002"/>
      <c r="K387" s="1001"/>
      <c r="L387" s="997"/>
      <c r="M387" s="997"/>
      <c r="N387" s="1002"/>
    </row>
    <row r="388" spans="1:14" x14ac:dyDescent="0.2">
      <c r="A388" s="1011"/>
      <c r="B388" s="997"/>
      <c r="C388" s="998"/>
      <c r="D388" s="998"/>
      <c r="E388" s="999"/>
      <c r="F388" s="999"/>
      <c r="G388" s="997"/>
      <c r="H388" s="1000"/>
      <c r="I388" s="1001"/>
      <c r="J388" s="1002"/>
      <c r="K388" s="1001"/>
      <c r="L388" s="997"/>
      <c r="M388" s="997"/>
      <c r="N388" s="1002"/>
    </row>
    <row r="389" spans="1:14" x14ac:dyDescent="0.2">
      <c r="A389" s="1011"/>
      <c r="B389" s="997"/>
      <c r="C389" s="998"/>
      <c r="D389" s="998"/>
      <c r="E389" s="999"/>
      <c r="F389" s="999"/>
      <c r="G389" s="997"/>
      <c r="H389" s="1000"/>
      <c r="I389" s="1001"/>
      <c r="J389" s="1002"/>
      <c r="K389" s="1001"/>
      <c r="L389" s="997"/>
      <c r="M389" s="997"/>
      <c r="N389" s="1002"/>
    </row>
    <row r="390" spans="1:14" x14ac:dyDescent="0.2">
      <c r="A390" s="1011"/>
      <c r="B390" s="997"/>
      <c r="C390" s="998"/>
      <c r="D390" s="998"/>
      <c r="E390" s="999"/>
      <c r="F390" s="999"/>
      <c r="G390" s="997"/>
      <c r="H390" s="1000"/>
      <c r="I390" s="1001"/>
      <c r="J390" s="1002"/>
      <c r="K390" s="1001"/>
      <c r="L390" s="997"/>
      <c r="M390" s="997"/>
      <c r="N390" s="1002"/>
    </row>
    <row r="391" spans="1:14" x14ac:dyDescent="0.2">
      <c r="A391" s="1011"/>
      <c r="B391" s="997"/>
      <c r="C391" s="998"/>
      <c r="D391" s="998"/>
      <c r="E391" s="999"/>
      <c r="F391" s="999"/>
      <c r="G391" s="997"/>
      <c r="H391" s="1000"/>
      <c r="I391" s="1001"/>
      <c r="J391" s="1002"/>
      <c r="K391" s="1001"/>
      <c r="L391" s="997"/>
      <c r="M391" s="997"/>
      <c r="N391" s="1002"/>
    </row>
    <row r="392" spans="1:14" x14ac:dyDescent="0.2">
      <c r="A392" s="1011"/>
      <c r="B392" s="997"/>
      <c r="C392" s="998"/>
      <c r="D392" s="998"/>
      <c r="E392" s="999"/>
      <c r="F392" s="999"/>
      <c r="G392" s="997"/>
      <c r="H392" s="1000"/>
      <c r="I392" s="1001"/>
      <c r="J392" s="1002"/>
      <c r="K392" s="1001"/>
      <c r="L392" s="997"/>
      <c r="M392" s="997"/>
      <c r="N392" s="1002"/>
    </row>
    <row r="393" spans="1:14" x14ac:dyDescent="0.2">
      <c r="A393" s="1011"/>
      <c r="B393" s="997"/>
      <c r="C393" s="998"/>
      <c r="D393" s="998"/>
      <c r="E393" s="999"/>
      <c r="F393" s="999"/>
      <c r="G393" s="997"/>
      <c r="H393" s="1000"/>
      <c r="I393" s="1001"/>
      <c r="J393" s="1002"/>
      <c r="K393" s="1001"/>
      <c r="L393" s="997"/>
      <c r="M393" s="997"/>
      <c r="N393" s="1002"/>
    </row>
    <row r="394" spans="1:14" x14ac:dyDescent="0.2">
      <c r="A394" s="1011"/>
      <c r="B394" s="997"/>
      <c r="C394" s="998"/>
      <c r="D394" s="998"/>
      <c r="E394" s="999"/>
      <c r="F394" s="999"/>
      <c r="G394" s="997"/>
      <c r="H394" s="1000"/>
      <c r="I394" s="1001"/>
      <c r="J394" s="1002"/>
      <c r="K394" s="1001"/>
      <c r="L394" s="997"/>
      <c r="M394" s="997"/>
      <c r="N394" s="1002"/>
    </row>
    <row r="395" spans="1:14" x14ac:dyDescent="0.2">
      <c r="A395" s="1011"/>
      <c r="B395" s="997"/>
      <c r="C395" s="998"/>
      <c r="D395" s="998"/>
      <c r="E395" s="999"/>
      <c r="F395" s="999"/>
      <c r="G395" s="997"/>
      <c r="H395" s="1000"/>
      <c r="I395" s="1001"/>
      <c r="J395" s="1002"/>
      <c r="K395" s="1001"/>
      <c r="L395" s="997"/>
      <c r="M395" s="997"/>
      <c r="N395" s="1002"/>
    </row>
    <row r="396" spans="1:14" x14ac:dyDescent="0.2">
      <c r="A396" s="1011"/>
      <c r="B396" s="997"/>
      <c r="C396" s="998"/>
      <c r="D396" s="998"/>
      <c r="E396" s="999"/>
      <c r="F396" s="999"/>
      <c r="G396" s="997"/>
      <c r="H396" s="1000"/>
      <c r="I396" s="1001"/>
      <c r="J396" s="1002"/>
      <c r="K396" s="1001"/>
      <c r="L396" s="997"/>
      <c r="M396" s="997"/>
      <c r="N396" s="1002"/>
    </row>
    <row r="397" spans="1:14" x14ac:dyDescent="0.2">
      <c r="A397" s="1011"/>
      <c r="B397" s="997"/>
      <c r="C397" s="998"/>
      <c r="D397" s="998"/>
      <c r="E397" s="999"/>
      <c r="F397" s="999"/>
      <c r="G397" s="997"/>
      <c r="H397" s="1000"/>
      <c r="I397" s="1001"/>
      <c r="J397" s="1002"/>
      <c r="K397" s="1001"/>
      <c r="L397" s="997"/>
      <c r="M397" s="997"/>
      <c r="N397" s="1002"/>
    </row>
    <row r="398" spans="1:14" x14ac:dyDescent="0.2">
      <c r="A398" s="1011"/>
      <c r="B398" s="997"/>
      <c r="C398" s="998"/>
      <c r="D398" s="998"/>
      <c r="E398" s="999"/>
      <c r="F398" s="999"/>
      <c r="G398" s="997"/>
      <c r="H398" s="1000"/>
      <c r="I398" s="1001"/>
      <c r="J398" s="1002"/>
      <c r="K398" s="1001"/>
      <c r="L398" s="997"/>
      <c r="M398" s="997"/>
      <c r="N398" s="1002"/>
    </row>
    <row r="399" spans="1:14" x14ac:dyDescent="0.2">
      <c r="A399" s="1011"/>
      <c r="B399" s="997"/>
      <c r="C399" s="998"/>
      <c r="D399" s="998"/>
      <c r="E399" s="999"/>
      <c r="F399" s="999"/>
      <c r="G399" s="997"/>
      <c r="H399" s="1000"/>
      <c r="I399" s="1001"/>
      <c r="J399" s="1002"/>
      <c r="K399" s="1001"/>
      <c r="L399" s="997"/>
      <c r="M399" s="997"/>
      <c r="N399" s="1002"/>
    </row>
    <row r="400" spans="1:14" x14ac:dyDescent="0.2">
      <c r="A400" s="1011"/>
      <c r="B400" s="997"/>
      <c r="C400" s="998"/>
      <c r="D400" s="998"/>
      <c r="E400" s="999"/>
      <c r="F400" s="999"/>
      <c r="G400" s="997"/>
      <c r="H400" s="1000"/>
      <c r="I400" s="1001"/>
      <c r="J400" s="1002"/>
      <c r="K400" s="1001"/>
      <c r="L400" s="997"/>
      <c r="M400" s="997"/>
      <c r="N400" s="1002"/>
    </row>
    <row r="401" spans="1:14" x14ac:dyDescent="0.2">
      <c r="A401" s="1011"/>
      <c r="B401" s="997"/>
      <c r="C401" s="998"/>
      <c r="D401" s="998"/>
      <c r="E401" s="999"/>
      <c r="F401" s="999"/>
      <c r="G401" s="997"/>
      <c r="H401" s="1000"/>
      <c r="I401" s="1001"/>
      <c r="J401" s="1002"/>
      <c r="K401" s="1001"/>
      <c r="L401" s="997"/>
      <c r="M401" s="997"/>
      <c r="N401" s="1002"/>
    </row>
    <row r="402" spans="1:14" x14ac:dyDescent="0.2">
      <c r="A402" s="1011"/>
      <c r="B402" s="997"/>
      <c r="C402" s="998"/>
      <c r="D402" s="998"/>
      <c r="E402" s="999"/>
      <c r="F402" s="999"/>
      <c r="G402" s="997"/>
      <c r="H402" s="1000"/>
      <c r="I402" s="1001"/>
      <c r="J402" s="1002"/>
      <c r="K402" s="1001"/>
      <c r="L402" s="997"/>
      <c r="M402" s="997"/>
      <c r="N402" s="1002"/>
    </row>
    <row r="403" spans="1:14" x14ac:dyDescent="0.2">
      <c r="A403" s="1011"/>
      <c r="B403" s="997"/>
      <c r="C403" s="998"/>
      <c r="D403" s="998"/>
      <c r="E403" s="999"/>
      <c r="F403" s="999"/>
      <c r="G403" s="997"/>
      <c r="H403" s="1000"/>
      <c r="I403" s="1001"/>
      <c r="J403" s="1002"/>
      <c r="K403" s="1001"/>
      <c r="L403" s="997"/>
      <c r="M403" s="997"/>
      <c r="N403" s="1002"/>
    </row>
    <row r="404" spans="1:14" x14ac:dyDescent="0.2">
      <c r="A404" s="1011"/>
      <c r="B404" s="997"/>
      <c r="C404" s="998"/>
      <c r="D404" s="998"/>
      <c r="E404" s="999"/>
      <c r="F404" s="999"/>
      <c r="G404" s="997"/>
      <c r="H404" s="1000"/>
      <c r="I404" s="1001"/>
      <c r="J404" s="1002"/>
      <c r="K404" s="1001"/>
      <c r="L404" s="997"/>
      <c r="M404" s="997"/>
      <c r="N404" s="1002"/>
    </row>
    <row r="405" spans="1:14" x14ac:dyDescent="0.2">
      <c r="A405" s="1011"/>
      <c r="B405" s="997"/>
      <c r="C405" s="998"/>
      <c r="D405" s="998"/>
      <c r="E405" s="999"/>
      <c r="F405" s="999"/>
      <c r="G405" s="997"/>
      <c r="H405" s="1000"/>
      <c r="I405" s="1001"/>
      <c r="J405" s="1002"/>
      <c r="K405" s="1001"/>
      <c r="L405" s="997"/>
      <c r="M405" s="997"/>
      <c r="N405" s="1002"/>
    </row>
    <row r="406" spans="1:14" x14ac:dyDescent="0.2">
      <c r="A406" s="1011"/>
      <c r="B406" s="997"/>
      <c r="C406" s="998"/>
      <c r="D406" s="998"/>
      <c r="E406" s="999"/>
      <c r="F406" s="999"/>
      <c r="G406" s="997"/>
      <c r="H406" s="1000"/>
      <c r="I406" s="1001"/>
      <c r="J406" s="1002"/>
      <c r="K406" s="1001"/>
      <c r="L406" s="997"/>
      <c r="M406" s="997"/>
      <c r="N406" s="1002"/>
    </row>
    <row r="407" spans="1:14" x14ac:dyDescent="0.2">
      <c r="A407" s="1011"/>
      <c r="B407" s="997"/>
      <c r="C407" s="998"/>
      <c r="D407" s="998"/>
      <c r="E407" s="999"/>
      <c r="F407" s="999"/>
      <c r="G407" s="997"/>
      <c r="H407" s="1000"/>
      <c r="I407" s="1001"/>
      <c r="J407" s="1002"/>
      <c r="K407" s="1001"/>
      <c r="L407" s="997"/>
      <c r="M407" s="997"/>
      <c r="N407" s="1002"/>
    </row>
    <row r="408" spans="1:14" x14ac:dyDescent="0.2">
      <c r="A408" s="1011"/>
      <c r="B408" s="997"/>
      <c r="C408" s="998"/>
      <c r="D408" s="998"/>
      <c r="E408" s="999"/>
      <c r="F408" s="999"/>
      <c r="G408" s="997"/>
      <c r="H408" s="1000"/>
      <c r="I408" s="1001"/>
      <c r="J408" s="1002"/>
      <c r="K408" s="1001"/>
      <c r="L408" s="997"/>
      <c r="M408" s="997"/>
      <c r="N408" s="1002"/>
    </row>
    <row r="409" spans="1:14" x14ac:dyDescent="0.2">
      <c r="A409" s="1011"/>
      <c r="B409" s="997"/>
      <c r="C409" s="998"/>
      <c r="D409" s="998"/>
      <c r="E409" s="999"/>
      <c r="F409" s="999"/>
      <c r="G409" s="997"/>
      <c r="H409" s="1000"/>
      <c r="I409" s="1001"/>
      <c r="J409" s="1002"/>
      <c r="K409" s="1001"/>
      <c r="L409" s="997"/>
      <c r="M409" s="997"/>
      <c r="N409" s="1002"/>
    </row>
    <row r="410" spans="1:14" x14ac:dyDescent="0.2">
      <c r="A410" s="1011"/>
      <c r="B410" s="997"/>
      <c r="C410" s="998"/>
      <c r="D410" s="998"/>
      <c r="E410" s="999"/>
      <c r="F410" s="999"/>
      <c r="G410" s="997"/>
      <c r="H410" s="1000"/>
      <c r="I410" s="1001"/>
      <c r="J410" s="1002"/>
      <c r="K410" s="1001"/>
      <c r="L410" s="997"/>
      <c r="M410" s="997"/>
      <c r="N410" s="1002"/>
    </row>
    <row r="411" spans="1:14" x14ac:dyDescent="0.2">
      <c r="A411" s="1011"/>
      <c r="B411" s="997"/>
      <c r="C411" s="998"/>
      <c r="D411" s="998"/>
      <c r="E411" s="999"/>
      <c r="F411" s="999"/>
      <c r="G411" s="997"/>
      <c r="H411" s="1000"/>
      <c r="I411" s="1001"/>
      <c r="J411" s="1002"/>
      <c r="K411" s="1001"/>
      <c r="L411" s="997"/>
      <c r="M411" s="997"/>
      <c r="N411" s="1002"/>
    </row>
    <row r="412" spans="1:14" x14ac:dyDescent="0.2">
      <c r="A412" s="1011"/>
      <c r="B412" s="997"/>
      <c r="C412" s="998"/>
      <c r="D412" s="998"/>
      <c r="E412" s="999"/>
      <c r="F412" s="999"/>
      <c r="G412" s="997"/>
      <c r="H412" s="1000"/>
      <c r="I412" s="1001"/>
      <c r="J412" s="1002"/>
      <c r="K412" s="1001"/>
      <c r="L412" s="997"/>
      <c r="M412" s="997"/>
      <c r="N412" s="1002"/>
    </row>
    <row r="413" spans="1:14" x14ac:dyDescent="0.2">
      <c r="A413" s="1011"/>
      <c r="B413" s="997"/>
      <c r="C413" s="998"/>
      <c r="D413" s="998"/>
      <c r="E413" s="999"/>
      <c r="F413" s="999"/>
      <c r="G413" s="997"/>
      <c r="H413" s="1000"/>
      <c r="I413" s="1001"/>
      <c r="J413" s="1002"/>
      <c r="K413" s="1001"/>
      <c r="L413" s="997"/>
      <c r="M413" s="997"/>
      <c r="N413" s="1002"/>
    </row>
    <row r="414" spans="1:14" x14ac:dyDescent="0.2">
      <c r="A414" s="1011"/>
      <c r="B414" s="997"/>
      <c r="C414" s="998"/>
      <c r="D414" s="998"/>
      <c r="E414" s="999"/>
      <c r="F414" s="999"/>
      <c r="G414" s="997"/>
      <c r="H414" s="1000"/>
      <c r="I414" s="1001"/>
      <c r="J414" s="1002"/>
      <c r="K414" s="1001"/>
      <c r="L414" s="997"/>
      <c r="M414" s="997"/>
      <c r="N414" s="1002"/>
    </row>
    <row r="415" spans="1:14" x14ac:dyDescent="0.2">
      <c r="A415" s="1011"/>
      <c r="B415" s="997"/>
      <c r="C415" s="998"/>
      <c r="D415" s="998"/>
      <c r="E415" s="999"/>
      <c r="F415" s="999"/>
      <c r="G415" s="997"/>
      <c r="H415" s="1000"/>
      <c r="I415" s="1001"/>
      <c r="J415" s="1002"/>
      <c r="K415" s="1001"/>
      <c r="L415" s="997"/>
      <c r="M415" s="997"/>
      <c r="N415" s="1002"/>
    </row>
    <row r="416" spans="1:14" x14ac:dyDescent="0.2">
      <c r="A416" s="1011"/>
      <c r="B416" s="997"/>
      <c r="C416" s="998"/>
      <c r="D416" s="998"/>
      <c r="E416" s="999"/>
      <c r="F416" s="999"/>
      <c r="G416" s="997"/>
      <c r="H416" s="1000"/>
      <c r="I416" s="1001"/>
      <c r="J416" s="1002"/>
      <c r="K416" s="1001"/>
      <c r="L416" s="997"/>
      <c r="M416" s="997"/>
      <c r="N416" s="1002"/>
    </row>
    <row r="417" spans="1:14" x14ac:dyDescent="0.2">
      <c r="A417" s="1011"/>
      <c r="B417" s="997"/>
      <c r="C417" s="998"/>
      <c r="D417" s="998"/>
      <c r="E417" s="999"/>
      <c r="F417" s="999"/>
      <c r="G417" s="997"/>
      <c r="H417" s="1000"/>
      <c r="I417" s="1001"/>
      <c r="J417" s="1002"/>
      <c r="K417" s="1001"/>
      <c r="L417" s="997"/>
      <c r="M417" s="997"/>
      <c r="N417" s="1002"/>
    </row>
    <row r="418" spans="1:14" x14ac:dyDescent="0.2">
      <c r="A418" s="1011"/>
      <c r="B418" s="997"/>
      <c r="C418" s="998"/>
      <c r="D418" s="998"/>
      <c r="E418" s="999"/>
      <c r="F418" s="999"/>
      <c r="G418" s="997"/>
      <c r="H418" s="1000"/>
      <c r="I418" s="1001"/>
      <c r="J418" s="1002"/>
      <c r="K418" s="1001"/>
      <c r="L418" s="997"/>
      <c r="M418" s="997"/>
      <c r="N418" s="1002"/>
    </row>
    <row r="419" spans="1:14" x14ac:dyDescent="0.2">
      <c r="A419" s="1011"/>
      <c r="B419" s="997"/>
      <c r="C419" s="998"/>
      <c r="D419" s="998"/>
      <c r="E419" s="999"/>
      <c r="F419" s="999"/>
      <c r="G419" s="997"/>
      <c r="H419" s="1000"/>
      <c r="I419" s="1001"/>
      <c r="J419" s="1002"/>
      <c r="K419" s="1001"/>
      <c r="L419" s="997"/>
      <c r="M419" s="997"/>
      <c r="N419" s="1002"/>
    </row>
    <row r="420" spans="1:14" x14ac:dyDescent="0.2">
      <c r="A420" s="1011"/>
      <c r="B420" s="997"/>
      <c r="C420" s="998"/>
      <c r="D420" s="998"/>
      <c r="E420" s="999"/>
      <c r="F420" s="999"/>
      <c r="G420" s="997"/>
      <c r="H420" s="1000"/>
      <c r="I420" s="1001"/>
      <c r="J420" s="1002"/>
      <c r="K420" s="1001"/>
      <c r="L420" s="997"/>
      <c r="M420" s="997"/>
      <c r="N420" s="1002"/>
    </row>
    <row r="421" spans="1:14" x14ac:dyDescent="0.2">
      <c r="A421" s="1011"/>
      <c r="B421" s="997"/>
      <c r="C421" s="998"/>
      <c r="D421" s="998"/>
      <c r="E421" s="999"/>
      <c r="F421" s="999"/>
      <c r="G421" s="997"/>
      <c r="H421" s="1000"/>
      <c r="I421" s="1001"/>
      <c r="J421" s="1002"/>
      <c r="K421" s="1001"/>
      <c r="L421" s="997"/>
      <c r="M421" s="997"/>
      <c r="N421" s="1002"/>
    </row>
    <row r="422" spans="1:14" x14ac:dyDescent="0.2">
      <c r="A422" s="1011"/>
      <c r="B422" s="997"/>
      <c r="C422" s="998"/>
      <c r="D422" s="998"/>
      <c r="E422" s="999"/>
      <c r="F422" s="999"/>
      <c r="G422" s="997"/>
      <c r="H422" s="1000"/>
      <c r="I422" s="1001"/>
      <c r="J422" s="1002"/>
      <c r="K422" s="1001"/>
      <c r="L422" s="997"/>
      <c r="M422" s="997"/>
      <c r="N422" s="1002"/>
    </row>
    <row r="423" spans="1:14" x14ac:dyDescent="0.2">
      <c r="A423" s="1011"/>
      <c r="B423" s="997"/>
      <c r="C423" s="998"/>
      <c r="D423" s="998"/>
      <c r="E423" s="999"/>
      <c r="F423" s="999"/>
      <c r="G423" s="997"/>
      <c r="H423" s="1000"/>
      <c r="I423" s="1001"/>
      <c r="J423" s="1002"/>
      <c r="K423" s="1001"/>
      <c r="L423" s="997"/>
      <c r="M423" s="997"/>
      <c r="N423" s="1002"/>
    </row>
    <row r="424" spans="1:14" x14ac:dyDescent="0.2">
      <c r="A424" s="1011"/>
      <c r="B424" s="997"/>
      <c r="C424" s="998"/>
      <c r="D424" s="998"/>
      <c r="E424" s="999"/>
      <c r="F424" s="999"/>
      <c r="G424" s="997"/>
      <c r="H424" s="1000"/>
      <c r="I424" s="1001"/>
      <c r="J424" s="1002"/>
      <c r="K424" s="1001"/>
      <c r="L424" s="997"/>
      <c r="M424" s="997"/>
      <c r="N424" s="1002"/>
    </row>
    <row r="425" spans="1:14" x14ac:dyDescent="0.2">
      <c r="A425" s="1011"/>
      <c r="B425" s="997"/>
      <c r="C425" s="998"/>
      <c r="D425" s="998"/>
      <c r="E425" s="999"/>
      <c r="F425" s="999"/>
      <c r="G425" s="997"/>
      <c r="H425" s="1000"/>
      <c r="I425" s="1001"/>
      <c r="J425" s="1002"/>
      <c r="K425" s="1001"/>
      <c r="L425" s="997"/>
      <c r="M425" s="997"/>
      <c r="N425" s="1002"/>
    </row>
    <row r="426" spans="1:14" x14ac:dyDescent="0.2">
      <c r="A426" s="1011"/>
      <c r="B426" s="997"/>
      <c r="C426" s="998"/>
      <c r="D426" s="998"/>
      <c r="E426" s="999"/>
      <c r="F426" s="999"/>
      <c r="G426" s="997"/>
      <c r="H426" s="1000"/>
      <c r="I426" s="1001"/>
      <c r="J426" s="1002"/>
      <c r="K426" s="1001"/>
      <c r="L426" s="997"/>
      <c r="M426" s="997"/>
      <c r="N426" s="1002"/>
    </row>
    <row r="427" spans="1:14" x14ac:dyDescent="0.2">
      <c r="A427" s="1011"/>
      <c r="B427" s="997"/>
      <c r="C427" s="998"/>
      <c r="D427" s="998"/>
      <c r="E427" s="999"/>
      <c r="F427" s="999"/>
      <c r="G427" s="997"/>
      <c r="H427" s="1000"/>
      <c r="I427" s="1001"/>
      <c r="J427" s="1002"/>
      <c r="K427" s="1001"/>
      <c r="L427" s="997"/>
      <c r="M427" s="997"/>
      <c r="N427" s="1002"/>
    </row>
    <row r="428" spans="1:14" x14ac:dyDescent="0.2">
      <c r="A428" s="1011"/>
      <c r="B428" s="997"/>
      <c r="C428" s="998"/>
      <c r="D428" s="998"/>
      <c r="E428" s="999"/>
      <c r="F428" s="999"/>
      <c r="G428" s="997"/>
      <c r="H428" s="1000"/>
      <c r="I428" s="1001"/>
      <c r="J428" s="1002"/>
      <c r="K428" s="1001"/>
      <c r="L428" s="997"/>
      <c r="M428" s="997"/>
      <c r="N428" s="1002"/>
    </row>
    <row r="429" spans="1:14" x14ac:dyDescent="0.2">
      <c r="A429" s="1011"/>
      <c r="B429" s="997"/>
      <c r="C429" s="998"/>
      <c r="D429" s="998"/>
      <c r="E429" s="999"/>
      <c r="F429" s="999"/>
      <c r="G429" s="997"/>
      <c r="H429" s="1000"/>
      <c r="I429" s="1001"/>
      <c r="J429" s="1002"/>
      <c r="K429" s="1001"/>
      <c r="L429" s="997"/>
      <c r="M429" s="997"/>
      <c r="N429" s="1002"/>
    </row>
    <row r="430" spans="1:14" x14ac:dyDescent="0.2">
      <c r="A430" s="1011"/>
      <c r="B430" s="997"/>
      <c r="C430" s="998"/>
      <c r="D430" s="998"/>
      <c r="E430" s="999"/>
      <c r="F430" s="999"/>
      <c r="G430" s="997"/>
      <c r="H430" s="1000"/>
      <c r="I430" s="1001"/>
      <c r="J430" s="1002"/>
      <c r="K430" s="1001"/>
      <c r="L430" s="997"/>
      <c r="M430" s="997"/>
      <c r="N430" s="1002"/>
    </row>
    <row r="431" spans="1:14" x14ac:dyDescent="0.2">
      <c r="A431" s="1011"/>
      <c r="B431" s="997"/>
      <c r="C431" s="998"/>
      <c r="D431" s="998"/>
      <c r="E431" s="999"/>
      <c r="F431" s="999"/>
      <c r="G431" s="997"/>
      <c r="H431" s="1000"/>
      <c r="I431" s="1001"/>
      <c r="J431" s="1002"/>
      <c r="K431" s="1001"/>
      <c r="L431" s="997"/>
      <c r="M431" s="997"/>
      <c r="N431" s="1002"/>
    </row>
    <row r="432" spans="1:14" x14ac:dyDescent="0.2">
      <c r="A432" s="1011"/>
      <c r="B432" s="997"/>
      <c r="C432" s="998"/>
      <c r="D432" s="998"/>
      <c r="E432" s="999"/>
      <c r="F432" s="999"/>
      <c r="G432" s="997"/>
      <c r="H432" s="1000"/>
      <c r="I432" s="1001"/>
      <c r="J432" s="1002"/>
      <c r="K432" s="1001"/>
      <c r="L432" s="997"/>
      <c r="M432" s="997"/>
      <c r="N432" s="1002"/>
    </row>
    <row r="433" spans="1:14" x14ac:dyDescent="0.2">
      <c r="A433" s="1011"/>
      <c r="B433" s="997"/>
      <c r="C433" s="998"/>
      <c r="D433" s="998"/>
      <c r="E433" s="999"/>
      <c r="F433" s="999"/>
      <c r="G433" s="997"/>
      <c r="H433" s="1000"/>
      <c r="I433" s="1001"/>
      <c r="J433" s="1002"/>
      <c r="K433" s="1001"/>
      <c r="L433" s="997"/>
      <c r="M433" s="997"/>
      <c r="N433" s="1002"/>
    </row>
    <row r="434" spans="1:14" x14ac:dyDescent="0.2">
      <c r="A434" s="1011"/>
      <c r="B434" s="997"/>
      <c r="C434" s="998"/>
      <c r="D434" s="998"/>
      <c r="E434" s="999"/>
      <c r="F434" s="999"/>
      <c r="G434" s="997"/>
      <c r="H434" s="1000"/>
      <c r="I434" s="1001"/>
      <c r="J434" s="1002"/>
      <c r="K434" s="1001"/>
      <c r="L434" s="997"/>
      <c r="M434" s="997"/>
      <c r="N434" s="1002"/>
    </row>
    <row r="435" spans="1:14" x14ac:dyDescent="0.2">
      <c r="A435" s="1011"/>
      <c r="B435" s="997"/>
      <c r="C435" s="998"/>
      <c r="D435" s="998"/>
      <c r="E435" s="999"/>
      <c r="F435" s="999"/>
      <c r="G435" s="997"/>
      <c r="H435" s="1000"/>
      <c r="I435" s="1001"/>
      <c r="J435" s="1002"/>
      <c r="K435" s="1001"/>
      <c r="L435" s="997"/>
      <c r="M435" s="997"/>
      <c r="N435" s="1002"/>
    </row>
    <row r="436" spans="1:14" x14ac:dyDescent="0.2">
      <c r="A436" s="1011"/>
      <c r="B436" s="997"/>
      <c r="C436" s="998"/>
      <c r="D436" s="998"/>
      <c r="E436" s="999"/>
      <c r="F436" s="999"/>
      <c r="G436" s="997"/>
      <c r="H436" s="1000"/>
      <c r="I436" s="1001"/>
      <c r="J436" s="1002"/>
      <c r="K436" s="1001"/>
      <c r="L436" s="997"/>
      <c r="M436" s="997"/>
      <c r="N436" s="1002"/>
    </row>
    <row r="437" spans="1:14" x14ac:dyDescent="0.2">
      <c r="A437" s="1011"/>
      <c r="B437" s="997"/>
      <c r="C437" s="998"/>
      <c r="D437" s="998"/>
      <c r="E437" s="999"/>
      <c r="F437" s="999"/>
      <c r="G437" s="997"/>
      <c r="H437" s="1000"/>
      <c r="I437" s="1001"/>
      <c r="J437" s="1002"/>
      <c r="K437" s="1001"/>
      <c r="L437" s="997"/>
      <c r="M437" s="997"/>
      <c r="N437" s="1002"/>
    </row>
    <row r="438" spans="1:14" x14ac:dyDescent="0.2">
      <c r="A438" s="1011"/>
      <c r="B438" s="997"/>
      <c r="C438" s="998"/>
      <c r="D438" s="998"/>
      <c r="E438" s="999"/>
      <c r="F438" s="999"/>
      <c r="G438" s="997"/>
      <c r="H438" s="1000"/>
      <c r="I438" s="1001"/>
      <c r="J438" s="1002"/>
      <c r="K438" s="1001"/>
      <c r="L438" s="997"/>
      <c r="M438" s="997"/>
      <c r="N438" s="1002"/>
    </row>
    <row r="439" spans="1:14" x14ac:dyDescent="0.2">
      <c r="A439" s="1011"/>
      <c r="B439" s="997"/>
      <c r="C439" s="998"/>
      <c r="D439" s="998"/>
      <c r="E439" s="999"/>
      <c r="F439" s="999"/>
      <c r="G439" s="997"/>
      <c r="H439" s="1000"/>
      <c r="I439" s="1001"/>
      <c r="J439" s="1002"/>
      <c r="K439" s="1001"/>
      <c r="L439" s="997"/>
      <c r="M439" s="997"/>
      <c r="N439" s="1002"/>
    </row>
    <row r="440" spans="1:14" x14ac:dyDescent="0.2">
      <c r="A440" s="1011"/>
      <c r="B440" s="997"/>
      <c r="C440" s="998"/>
      <c r="D440" s="998"/>
      <c r="E440" s="999"/>
      <c r="F440" s="999"/>
      <c r="G440" s="997"/>
      <c r="H440" s="1000"/>
      <c r="I440" s="1001"/>
      <c r="J440" s="1002"/>
      <c r="K440" s="1001"/>
      <c r="L440" s="997"/>
      <c r="M440" s="997"/>
      <c r="N440" s="1002"/>
    </row>
    <row r="441" spans="1:14" x14ac:dyDescent="0.2">
      <c r="A441" s="1011"/>
      <c r="B441" s="997"/>
      <c r="C441" s="998"/>
      <c r="D441" s="998"/>
      <c r="E441" s="999"/>
      <c r="F441" s="999"/>
      <c r="G441" s="997"/>
      <c r="H441" s="1000"/>
      <c r="I441" s="1001"/>
      <c r="J441" s="1002"/>
      <c r="K441" s="1001"/>
      <c r="L441" s="997"/>
      <c r="M441" s="997"/>
      <c r="N441" s="1002"/>
    </row>
    <row r="442" spans="1:14" x14ac:dyDescent="0.2">
      <c r="A442" s="1011"/>
      <c r="B442" s="997"/>
      <c r="C442" s="998"/>
      <c r="D442" s="998"/>
      <c r="E442" s="999"/>
      <c r="F442" s="999"/>
      <c r="G442" s="997"/>
      <c r="H442" s="1000"/>
      <c r="I442" s="1001"/>
      <c r="J442" s="1002"/>
      <c r="K442" s="1001"/>
      <c r="L442" s="997"/>
      <c r="M442" s="997"/>
      <c r="N442" s="1002"/>
    </row>
    <row r="443" spans="1:14" x14ac:dyDescent="0.2">
      <c r="A443" s="1011"/>
      <c r="B443" s="997"/>
      <c r="C443" s="998"/>
      <c r="D443" s="998"/>
      <c r="E443" s="999"/>
      <c r="F443" s="999"/>
      <c r="G443" s="997"/>
      <c r="H443" s="1000"/>
      <c r="I443" s="1001"/>
      <c r="J443" s="1002"/>
      <c r="K443" s="1001"/>
      <c r="L443" s="997"/>
      <c r="M443" s="997"/>
      <c r="N443" s="1002"/>
    </row>
    <row r="444" spans="1:14" x14ac:dyDescent="0.2">
      <c r="A444" s="1011"/>
      <c r="B444" s="997"/>
      <c r="C444" s="998"/>
      <c r="D444" s="998"/>
      <c r="E444" s="999"/>
      <c r="F444" s="999"/>
      <c r="G444" s="997"/>
      <c r="H444" s="1000"/>
      <c r="I444" s="1001"/>
      <c r="J444" s="1002"/>
      <c r="K444" s="1001"/>
      <c r="L444" s="997"/>
      <c r="M444" s="997"/>
      <c r="N444" s="1002"/>
    </row>
    <row r="445" spans="1:14" x14ac:dyDescent="0.2">
      <c r="A445" s="1011"/>
      <c r="B445" s="997"/>
      <c r="C445" s="998"/>
      <c r="D445" s="998"/>
      <c r="E445" s="999"/>
      <c r="F445" s="999"/>
      <c r="G445" s="997"/>
      <c r="H445" s="1000"/>
      <c r="I445" s="1001"/>
      <c r="J445" s="1002"/>
      <c r="K445" s="1001"/>
      <c r="L445" s="997"/>
      <c r="M445" s="997"/>
      <c r="N445" s="1002"/>
    </row>
    <row r="446" spans="1:14" x14ac:dyDescent="0.2">
      <c r="A446" s="1011"/>
      <c r="B446" s="997"/>
      <c r="C446" s="998"/>
      <c r="D446" s="998"/>
      <c r="E446" s="999"/>
      <c r="F446" s="999"/>
      <c r="G446" s="997"/>
      <c r="H446" s="1000"/>
      <c r="I446" s="1001"/>
      <c r="J446" s="1002"/>
      <c r="K446" s="1001"/>
      <c r="L446" s="997"/>
      <c r="M446" s="997"/>
      <c r="N446" s="1002"/>
    </row>
    <row r="447" spans="1:14" x14ac:dyDescent="0.2">
      <c r="A447" s="1011"/>
      <c r="B447" s="997"/>
      <c r="C447" s="998"/>
      <c r="D447" s="998"/>
      <c r="E447" s="999"/>
      <c r="F447" s="999"/>
      <c r="G447" s="997"/>
      <c r="H447" s="1000"/>
      <c r="I447" s="1001"/>
      <c r="J447" s="1002"/>
      <c r="K447" s="1001"/>
      <c r="L447" s="997"/>
      <c r="M447" s="997"/>
      <c r="N447" s="1002"/>
    </row>
    <row r="448" spans="1:14" x14ac:dyDescent="0.2">
      <c r="A448" s="1011"/>
      <c r="B448" s="997"/>
      <c r="C448" s="998"/>
      <c r="D448" s="998"/>
      <c r="E448" s="999"/>
      <c r="F448" s="999"/>
      <c r="G448" s="997"/>
      <c r="H448" s="1000"/>
      <c r="I448" s="1001"/>
      <c r="J448" s="1002"/>
      <c r="K448" s="1001"/>
      <c r="L448" s="997"/>
      <c r="M448" s="997"/>
      <c r="N448" s="1002"/>
    </row>
    <row r="449" spans="1:14" x14ac:dyDescent="0.2">
      <c r="A449" s="1011"/>
      <c r="B449" s="997"/>
      <c r="C449" s="998"/>
      <c r="D449" s="998"/>
      <c r="E449" s="999"/>
      <c r="F449" s="999"/>
      <c r="G449" s="997"/>
      <c r="H449" s="1000"/>
      <c r="I449" s="1001"/>
      <c r="J449" s="1002"/>
      <c r="K449" s="1001"/>
      <c r="L449" s="997"/>
      <c r="M449" s="997"/>
      <c r="N449" s="1002"/>
    </row>
    <row r="450" spans="1:14" x14ac:dyDescent="0.2">
      <c r="A450" s="1011"/>
      <c r="B450" s="997"/>
      <c r="C450" s="998"/>
      <c r="D450" s="998"/>
      <c r="E450" s="999"/>
      <c r="F450" s="999"/>
      <c r="G450" s="997"/>
      <c r="H450" s="1000"/>
      <c r="I450" s="1001"/>
      <c r="J450" s="1002"/>
      <c r="K450" s="1001"/>
      <c r="L450" s="997"/>
      <c r="M450" s="997"/>
      <c r="N450" s="1002"/>
    </row>
    <row r="451" spans="1:14" x14ac:dyDescent="0.2">
      <c r="A451" s="1011"/>
      <c r="B451" s="997"/>
      <c r="C451" s="998"/>
      <c r="D451" s="998"/>
      <c r="E451" s="999"/>
      <c r="F451" s="999"/>
      <c r="G451" s="997"/>
      <c r="H451" s="1000"/>
      <c r="I451" s="1001"/>
      <c r="J451" s="1002"/>
      <c r="K451" s="1001"/>
      <c r="L451" s="997"/>
      <c r="M451" s="997"/>
      <c r="N451" s="1002"/>
    </row>
    <row r="452" spans="1:14" x14ac:dyDescent="0.2">
      <c r="A452" s="1011"/>
      <c r="B452" s="997"/>
      <c r="C452" s="998"/>
      <c r="D452" s="998"/>
      <c r="E452" s="999"/>
      <c r="F452" s="999"/>
      <c r="G452" s="997"/>
      <c r="H452" s="1000"/>
      <c r="I452" s="1001"/>
      <c r="J452" s="1002"/>
      <c r="K452" s="1001"/>
      <c r="L452" s="997"/>
      <c r="M452" s="997"/>
      <c r="N452" s="1002"/>
    </row>
    <row r="453" spans="1:14" x14ac:dyDescent="0.2">
      <c r="A453" s="1011"/>
      <c r="B453" s="997"/>
      <c r="C453" s="998"/>
      <c r="D453" s="998"/>
      <c r="E453" s="999"/>
      <c r="F453" s="999"/>
      <c r="G453" s="997"/>
      <c r="H453" s="1000"/>
      <c r="I453" s="1001"/>
      <c r="J453" s="1002"/>
      <c r="K453" s="1001"/>
      <c r="L453" s="997"/>
      <c r="M453" s="997"/>
      <c r="N453" s="1002"/>
    </row>
    <row r="454" spans="1:14" x14ac:dyDescent="0.2">
      <c r="A454" s="1011"/>
      <c r="B454" s="997"/>
      <c r="C454" s="998"/>
      <c r="D454" s="998"/>
      <c r="E454" s="999"/>
      <c r="F454" s="999"/>
      <c r="G454" s="997"/>
      <c r="H454" s="1000"/>
      <c r="I454" s="1001"/>
      <c r="J454" s="1002"/>
      <c r="K454" s="1001"/>
      <c r="L454" s="997"/>
      <c r="M454" s="997"/>
      <c r="N454" s="1002"/>
    </row>
    <row r="455" spans="1:14" x14ac:dyDescent="0.2">
      <c r="A455" s="1011"/>
      <c r="B455" s="997"/>
      <c r="C455" s="998"/>
      <c r="D455" s="998"/>
      <c r="E455" s="999"/>
      <c r="F455" s="999"/>
      <c r="G455" s="997"/>
      <c r="H455" s="1000"/>
      <c r="I455" s="1001"/>
      <c r="J455" s="1002"/>
      <c r="K455" s="1001"/>
      <c r="L455" s="997"/>
      <c r="M455" s="997"/>
      <c r="N455" s="1002"/>
    </row>
    <row r="456" spans="1:14" x14ac:dyDescent="0.2">
      <c r="A456" s="1011"/>
      <c r="B456" s="997"/>
      <c r="C456" s="998"/>
      <c r="D456" s="998"/>
      <c r="E456" s="999"/>
      <c r="F456" s="999"/>
      <c r="G456" s="997"/>
      <c r="H456" s="1000"/>
      <c r="I456" s="1001"/>
      <c r="J456" s="1002"/>
      <c r="K456" s="1001"/>
      <c r="L456" s="997"/>
      <c r="M456" s="997"/>
      <c r="N456" s="1002"/>
    </row>
    <row r="457" spans="1:14" x14ac:dyDescent="0.2">
      <c r="A457" s="1011"/>
      <c r="B457" s="997"/>
      <c r="C457" s="998"/>
      <c r="D457" s="998"/>
      <c r="E457" s="999"/>
      <c r="F457" s="999"/>
      <c r="G457" s="997"/>
      <c r="H457" s="1000"/>
      <c r="I457" s="1001"/>
      <c r="J457" s="1002"/>
      <c r="K457" s="1001"/>
      <c r="L457" s="997"/>
      <c r="M457" s="997"/>
      <c r="N457" s="1002"/>
    </row>
    <row r="458" spans="1:14" x14ac:dyDescent="0.2">
      <c r="A458" s="1011"/>
      <c r="B458" s="997"/>
      <c r="C458" s="998"/>
      <c r="D458" s="998"/>
      <c r="E458" s="999"/>
      <c r="F458" s="999"/>
      <c r="G458" s="997"/>
      <c r="H458" s="1000"/>
      <c r="I458" s="1001"/>
      <c r="J458" s="1002"/>
      <c r="K458" s="1001"/>
      <c r="L458" s="997"/>
      <c r="M458" s="997"/>
      <c r="N458" s="1002"/>
    </row>
    <row r="459" spans="1:14" x14ac:dyDescent="0.2">
      <c r="A459" s="1011"/>
      <c r="B459" s="997"/>
      <c r="C459" s="998"/>
      <c r="D459" s="998"/>
      <c r="E459" s="999"/>
      <c r="F459" s="999"/>
      <c r="G459" s="997"/>
      <c r="H459" s="1000"/>
      <c r="I459" s="1001"/>
      <c r="J459" s="1002"/>
      <c r="K459" s="1001"/>
      <c r="L459" s="997"/>
      <c r="M459" s="997"/>
      <c r="N459" s="1002"/>
    </row>
    <row r="460" spans="1:14" x14ac:dyDescent="0.2">
      <c r="A460" s="1011"/>
      <c r="B460" s="997"/>
      <c r="C460" s="998"/>
      <c r="D460" s="998"/>
      <c r="E460" s="999"/>
      <c r="F460" s="999"/>
      <c r="G460" s="997"/>
      <c r="H460" s="1000"/>
      <c r="I460" s="1001"/>
      <c r="J460" s="1002"/>
      <c r="K460" s="1001"/>
      <c r="L460" s="997"/>
      <c r="M460" s="997"/>
      <c r="N460" s="1002"/>
    </row>
    <row r="461" spans="1:14" x14ac:dyDescent="0.2">
      <c r="A461" s="1011"/>
      <c r="B461" s="997"/>
      <c r="C461" s="998"/>
      <c r="D461" s="998"/>
      <c r="E461" s="999"/>
      <c r="F461" s="999"/>
      <c r="G461" s="997"/>
      <c r="H461" s="1000"/>
      <c r="I461" s="1001"/>
      <c r="J461" s="1002"/>
      <c r="K461" s="1001"/>
      <c r="L461" s="997"/>
      <c r="M461" s="997"/>
      <c r="N461" s="1002"/>
    </row>
    <row r="462" spans="1:14" x14ac:dyDescent="0.2">
      <c r="A462" s="1011"/>
      <c r="B462" s="997"/>
      <c r="C462" s="998"/>
      <c r="D462" s="998"/>
      <c r="E462" s="999"/>
      <c r="F462" s="999"/>
      <c r="G462" s="997"/>
      <c r="H462" s="1000"/>
      <c r="I462" s="1001"/>
      <c r="J462" s="1002"/>
      <c r="K462" s="1001"/>
      <c r="L462" s="997"/>
      <c r="M462" s="997"/>
      <c r="N462" s="1002"/>
    </row>
    <row r="463" spans="1:14" x14ac:dyDescent="0.2">
      <c r="A463" s="1011"/>
      <c r="B463" s="997"/>
      <c r="C463" s="998"/>
      <c r="D463" s="998"/>
      <c r="E463" s="999"/>
      <c r="F463" s="999"/>
      <c r="G463" s="997"/>
      <c r="H463" s="1000"/>
      <c r="I463" s="1001"/>
      <c r="J463" s="1002"/>
      <c r="K463" s="1001"/>
      <c r="L463" s="997"/>
      <c r="M463" s="997"/>
      <c r="N463" s="1002"/>
    </row>
    <row r="464" spans="1:14" x14ac:dyDescent="0.2">
      <c r="A464" s="1011"/>
      <c r="B464" s="997"/>
      <c r="C464" s="998"/>
      <c r="D464" s="998"/>
      <c r="E464" s="999"/>
      <c r="F464" s="999"/>
      <c r="G464" s="997"/>
      <c r="H464" s="1000"/>
      <c r="I464" s="1001"/>
      <c r="J464" s="1002"/>
      <c r="K464" s="1001"/>
      <c r="L464" s="997"/>
      <c r="M464" s="997"/>
      <c r="N464" s="1002"/>
    </row>
    <row r="465" spans="1:14" x14ac:dyDescent="0.2">
      <c r="A465" s="1011"/>
      <c r="B465" s="997"/>
      <c r="C465" s="998"/>
      <c r="D465" s="998"/>
      <c r="E465" s="999"/>
      <c r="F465" s="999"/>
      <c r="G465" s="997"/>
      <c r="H465" s="1000"/>
      <c r="I465" s="1001"/>
      <c r="J465" s="1002"/>
      <c r="K465" s="1001"/>
      <c r="L465" s="997"/>
      <c r="M465" s="997"/>
      <c r="N465" s="1002"/>
    </row>
    <row r="466" spans="1:14" x14ac:dyDescent="0.2">
      <c r="A466" s="1011"/>
      <c r="B466" s="997"/>
      <c r="C466" s="998"/>
      <c r="D466" s="998"/>
      <c r="E466" s="999"/>
      <c r="F466" s="999"/>
      <c r="G466" s="997"/>
      <c r="H466" s="1000"/>
      <c r="I466" s="1001"/>
      <c r="J466" s="1002"/>
      <c r="K466" s="1001"/>
      <c r="L466" s="997"/>
      <c r="M466" s="997"/>
      <c r="N466" s="1002"/>
    </row>
    <row r="467" spans="1:14" x14ac:dyDescent="0.2">
      <c r="A467" s="1011"/>
      <c r="B467" s="997"/>
      <c r="C467" s="998"/>
      <c r="D467" s="998"/>
      <c r="E467" s="999"/>
      <c r="F467" s="999"/>
      <c r="G467" s="997"/>
      <c r="H467" s="1000"/>
      <c r="I467" s="1001"/>
      <c r="J467" s="1002"/>
      <c r="K467" s="1001"/>
      <c r="L467" s="997"/>
      <c r="M467" s="997"/>
      <c r="N467" s="1002"/>
    </row>
    <row r="468" spans="1:14" x14ac:dyDescent="0.2">
      <c r="A468" s="1011"/>
      <c r="B468" s="997"/>
      <c r="C468" s="998"/>
      <c r="D468" s="998"/>
      <c r="E468" s="999"/>
      <c r="F468" s="999"/>
      <c r="G468" s="997"/>
      <c r="H468" s="1000"/>
      <c r="I468" s="1001"/>
      <c r="J468" s="1002"/>
      <c r="K468" s="1001"/>
      <c r="L468" s="997"/>
      <c r="M468" s="997"/>
      <c r="N468" s="1002"/>
    </row>
    <row r="469" spans="1:14" x14ac:dyDescent="0.2">
      <c r="A469" s="1011"/>
      <c r="B469" s="997"/>
      <c r="C469" s="998"/>
      <c r="D469" s="998"/>
      <c r="E469" s="999"/>
      <c r="F469" s="999"/>
      <c r="G469" s="997"/>
      <c r="H469" s="1000"/>
      <c r="I469" s="1001"/>
      <c r="J469" s="1002"/>
      <c r="K469" s="1001"/>
      <c r="L469" s="997"/>
      <c r="M469" s="997"/>
      <c r="N469" s="1002"/>
    </row>
    <row r="470" spans="1:14" x14ac:dyDescent="0.2">
      <c r="A470" s="1011"/>
      <c r="B470" s="997"/>
      <c r="C470" s="998"/>
      <c r="D470" s="998"/>
      <c r="E470" s="999"/>
      <c r="F470" s="999"/>
      <c r="G470" s="997"/>
      <c r="H470" s="1000"/>
      <c r="I470" s="1001"/>
      <c r="J470" s="1002"/>
      <c r="K470" s="1001"/>
      <c r="L470" s="997"/>
      <c r="M470" s="997"/>
      <c r="N470" s="1002"/>
    </row>
    <row r="471" spans="1:14" x14ac:dyDescent="0.2">
      <c r="A471" s="1011"/>
      <c r="B471" s="997"/>
      <c r="C471" s="998"/>
      <c r="D471" s="998"/>
      <c r="E471" s="999"/>
      <c r="F471" s="999"/>
      <c r="G471" s="997"/>
      <c r="H471" s="1000"/>
      <c r="I471" s="1001"/>
      <c r="J471" s="1002"/>
      <c r="K471" s="1001"/>
      <c r="L471" s="997"/>
      <c r="M471" s="997"/>
      <c r="N471" s="1002"/>
    </row>
    <row r="472" spans="1:14" x14ac:dyDescent="0.2">
      <c r="A472" s="1011"/>
      <c r="B472" s="997"/>
      <c r="C472" s="998"/>
      <c r="D472" s="998"/>
      <c r="E472" s="999"/>
      <c r="F472" s="999"/>
      <c r="G472" s="997"/>
      <c r="H472" s="1000"/>
      <c r="I472" s="1001"/>
      <c r="J472" s="1002"/>
      <c r="K472" s="1001"/>
      <c r="L472" s="997"/>
      <c r="M472" s="997"/>
      <c r="N472" s="1002"/>
    </row>
    <row r="473" spans="1:14" x14ac:dyDescent="0.2">
      <c r="A473" s="1011"/>
      <c r="B473" s="997"/>
      <c r="C473" s="998"/>
      <c r="D473" s="998"/>
      <c r="E473" s="999"/>
      <c r="F473" s="999"/>
      <c r="G473" s="997"/>
      <c r="H473" s="1000"/>
      <c r="I473" s="1001"/>
      <c r="J473" s="1002"/>
      <c r="K473" s="1001"/>
      <c r="L473" s="997"/>
      <c r="M473" s="997"/>
      <c r="N473" s="1002"/>
    </row>
    <row r="474" spans="1:14" x14ac:dyDescent="0.2">
      <c r="A474" s="1011"/>
      <c r="B474" s="997"/>
      <c r="C474" s="998"/>
      <c r="D474" s="998"/>
      <c r="E474" s="999"/>
      <c r="F474" s="999"/>
      <c r="G474" s="997"/>
      <c r="H474" s="1000"/>
      <c r="I474" s="1001"/>
      <c r="J474" s="1002"/>
      <c r="K474" s="1001"/>
      <c r="L474" s="997"/>
      <c r="M474" s="997"/>
      <c r="N474" s="1002"/>
    </row>
    <row r="475" spans="1:14" x14ac:dyDescent="0.2">
      <c r="A475" s="1011"/>
      <c r="B475" s="997"/>
      <c r="C475" s="998"/>
      <c r="D475" s="998"/>
      <c r="E475" s="999"/>
      <c r="F475" s="999"/>
      <c r="G475" s="997"/>
      <c r="H475" s="1000"/>
      <c r="I475" s="1001"/>
      <c r="J475" s="1002"/>
      <c r="K475" s="1001"/>
      <c r="L475" s="997"/>
      <c r="M475" s="997"/>
      <c r="N475" s="1002"/>
    </row>
    <row r="476" spans="1:14" x14ac:dyDescent="0.2">
      <c r="A476" s="1011"/>
      <c r="B476" s="997"/>
      <c r="C476" s="998"/>
      <c r="D476" s="998"/>
      <c r="E476" s="999"/>
      <c r="F476" s="999"/>
      <c r="G476" s="997"/>
      <c r="H476" s="1000"/>
      <c r="I476" s="1001"/>
      <c r="J476" s="1002"/>
      <c r="K476" s="1001"/>
      <c r="L476" s="997"/>
      <c r="M476" s="997"/>
      <c r="N476" s="1002"/>
    </row>
    <row r="477" spans="1:14" x14ac:dyDescent="0.2">
      <c r="A477" s="1011"/>
      <c r="B477" s="997"/>
      <c r="C477" s="998"/>
      <c r="D477" s="998"/>
      <c r="E477" s="999"/>
      <c r="F477" s="999"/>
      <c r="G477" s="997"/>
      <c r="H477" s="1000"/>
      <c r="I477" s="1001"/>
      <c r="J477" s="1002"/>
      <c r="K477" s="1001"/>
      <c r="L477" s="997"/>
      <c r="M477" s="997"/>
      <c r="N477" s="1002"/>
    </row>
    <row r="478" spans="1:14" x14ac:dyDescent="0.2">
      <c r="A478" s="1011"/>
      <c r="B478" s="997"/>
      <c r="C478" s="998"/>
      <c r="D478" s="998"/>
      <c r="E478" s="999"/>
      <c r="F478" s="999"/>
      <c r="G478" s="997"/>
      <c r="H478" s="1000"/>
      <c r="I478" s="1001"/>
      <c r="J478" s="1002"/>
      <c r="K478" s="1001"/>
      <c r="L478" s="997"/>
      <c r="M478" s="997"/>
      <c r="N478" s="1002"/>
    </row>
    <row r="479" spans="1:14" x14ac:dyDescent="0.2">
      <c r="A479" s="1011"/>
      <c r="B479" s="997"/>
      <c r="C479" s="998"/>
      <c r="D479" s="998"/>
      <c r="E479" s="999"/>
      <c r="F479" s="999"/>
      <c r="G479" s="997"/>
      <c r="H479" s="1000"/>
      <c r="I479" s="1001"/>
      <c r="J479" s="1002"/>
      <c r="K479" s="1001"/>
      <c r="L479" s="997"/>
      <c r="M479" s="997"/>
      <c r="N479" s="1002"/>
    </row>
    <row r="480" spans="1:14" x14ac:dyDescent="0.2">
      <c r="A480" s="1011"/>
      <c r="B480" s="997"/>
      <c r="C480" s="998"/>
      <c r="D480" s="998"/>
      <c r="E480" s="999"/>
      <c r="F480" s="999"/>
      <c r="G480" s="997"/>
      <c r="H480" s="1000"/>
      <c r="I480" s="1001"/>
      <c r="J480" s="1002"/>
      <c r="K480" s="1001"/>
      <c r="L480" s="997"/>
      <c r="M480" s="997"/>
      <c r="N480" s="1002"/>
    </row>
    <row r="481" spans="1:14" x14ac:dyDescent="0.2">
      <c r="A481" s="1011"/>
      <c r="B481" s="997"/>
      <c r="C481" s="998"/>
      <c r="D481" s="998"/>
      <c r="E481" s="999"/>
      <c r="F481" s="999"/>
      <c r="G481" s="997"/>
      <c r="H481" s="1000"/>
      <c r="I481" s="1001"/>
      <c r="J481" s="1002"/>
      <c r="K481" s="1001"/>
      <c r="L481" s="997"/>
      <c r="M481" s="997"/>
      <c r="N481" s="1002"/>
    </row>
    <row r="482" spans="1:14" x14ac:dyDescent="0.2">
      <c r="A482" s="1011"/>
      <c r="B482" s="997"/>
      <c r="C482" s="998"/>
      <c r="D482" s="998"/>
      <c r="E482" s="999"/>
      <c r="F482" s="999"/>
      <c r="G482" s="997"/>
      <c r="H482" s="1000"/>
      <c r="I482" s="1001"/>
      <c r="J482" s="1002"/>
      <c r="K482" s="1001"/>
      <c r="L482" s="997"/>
      <c r="M482" s="997"/>
      <c r="N482" s="1002"/>
    </row>
    <row r="483" spans="1:14" x14ac:dyDescent="0.2">
      <c r="A483" s="1011"/>
      <c r="B483" s="997"/>
      <c r="C483" s="998"/>
      <c r="D483" s="998"/>
      <c r="E483" s="999"/>
      <c r="F483" s="999"/>
      <c r="G483" s="997"/>
      <c r="H483" s="1000"/>
      <c r="I483" s="1001"/>
      <c r="J483" s="1002"/>
      <c r="K483" s="1001"/>
      <c r="L483" s="997"/>
      <c r="M483" s="997"/>
      <c r="N483" s="1002"/>
    </row>
    <row r="484" spans="1:14" x14ac:dyDescent="0.2">
      <c r="A484" s="1011"/>
      <c r="B484" s="997"/>
      <c r="C484" s="998"/>
      <c r="D484" s="998"/>
      <c r="E484" s="999"/>
      <c r="F484" s="999"/>
      <c r="G484" s="997"/>
      <c r="H484" s="1000"/>
      <c r="I484" s="1001"/>
      <c r="J484" s="1002"/>
      <c r="K484" s="1001"/>
      <c r="L484" s="997"/>
      <c r="M484" s="997"/>
      <c r="N484" s="1002"/>
    </row>
    <row r="485" spans="1:14" x14ac:dyDescent="0.2">
      <c r="A485" s="1011"/>
      <c r="B485" s="997"/>
      <c r="C485" s="998"/>
      <c r="D485" s="998"/>
      <c r="E485" s="999"/>
      <c r="F485" s="999"/>
      <c r="G485" s="997"/>
      <c r="H485" s="1000"/>
      <c r="I485" s="1001"/>
      <c r="J485" s="1002"/>
      <c r="K485" s="1001"/>
      <c r="L485" s="997"/>
      <c r="M485" s="997"/>
      <c r="N485" s="1002"/>
    </row>
    <row r="486" spans="1:14" x14ac:dyDescent="0.2">
      <c r="A486" s="1011"/>
      <c r="B486" s="997"/>
      <c r="C486" s="998"/>
      <c r="D486" s="998"/>
      <c r="E486" s="999"/>
      <c r="F486" s="999"/>
      <c r="G486" s="997"/>
      <c r="H486" s="1000"/>
      <c r="I486" s="1001"/>
      <c r="J486" s="1002"/>
      <c r="K486" s="1001"/>
      <c r="L486" s="997"/>
      <c r="M486" s="997"/>
      <c r="N486" s="1002"/>
    </row>
    <row r="487" spans="1:14" x14ac:dyDescent="0.2">
      <c r="A487" s="1011"/>
      <c r="B487" s="997"/>
      <c r="C487" s="998"/>
      <c r="D487" s="998"/>
      <c r="E487" s="999"/>
      <c r="F487" s="999"/>
      <c r="G487" s="997"/>
      <c r="H487" s="1000"/>
      <c r="I487" s="1001"/>
      <c r="J487" s="1002"/>
      <c r="K487" s="1001"/>
      <c r="L487" s="997"/>
      <c r="M487" s="997"/>
      <c r="N487" s="1002"/>
    </row>
    <row r="488" spans="1:14" x14ac:dyDescent="0.2">
      <c r="A488" s="1011"/>
      <c r="B488" s="997"/>
      <c r="C488" s="998"/>
      <c r="D488" s="998"/>
      <c r="E488" s="999"/>
      <c r="F488" s="999"/>
      <c r="G488" s="997"/>
      <c r="H488" s="1000"/>
      <c r="I488" s="1001"/>
      <c r="J488" s="1002"/>
      <c r="K488" s="1001"/>
      <c r="L488" s="997"/>
      <c r="M488" s="997"/>
      <c r="N488" s="1002"/>
    </row>
    <row r="489" spans="1:14" x14ac:dyDescent="0.2">
      <c r="A489" s="1011"/>
      <c r="B489" s="997"/>
      <c r="C489" s="998"/>
      <c r="D489" s="998"/>
      <c r="E489" s="999"/>
      <c r="F489" s="999"/>
      <c r="G489" s="997"/>
      <c r="H489" s="1000"/>
      <c r="I489" s="1001"/>
      <c r="J489" s="1002"/>
      <c r="K489" s="1001"/>
      <c r="L489" s="997"/>
      <c r="M489" s="997"/>
      <c r="N489" s="1002"/>
    </row>
    <row r="490" spans="1:14" x14ac:dyDescent="0.2">
      <c r="A490" s="1011"/>
      <c r="B490" s="997"/>
      <c r="C490" s="998"/>
      <c r="D490" s="998"/>
      <c r="E490" s="999"/>
      <c r="F490" s="999"/>
      <c r="G490" s="997"/>
      <c r="H490" s="1000"/>
      <c r="I490" s="1001"/>
      <c r="J490" s="1002"/>
      <c r="K490" s="1001"/>
      <c r="L490" s="997"/>
      <c r="M490" s="997"/>
      <c r="N490" s="1002"/>
    </row>
    <row r="491" spans="1:14" x14ac:dyDescent="0.2">
      <c r="A491" s="1011"/>
      <c r="B491" s="997"/>
      <c r="C491" s="998"/>
      <c r="D491" s="998"/>
      <c r="E491" s="999"/>
      <c r="F491" s="999"/>
      <c r="G491" s="997"/>
      <c r="H491" s="1000"/>
      <c r="I491" s="1001"/>
      <c r="J491" s="1002"/>
      <c r="K491" s="1001"/>
      <c r="L491" s="997"/>
      <c r="M491" s="997"/>
      <c r="N491" s="1002"/>
    </row>
    <row r="492" spans="1:14" x14ac:dyDescent="0.2">
      <c r="A492" s="1011"/>
      <c r="B492" s="997"/>
      <c r="C492" s="998"/>
      <c r="D492" s="998"/>
      <c r="E492" s="999"/>
      <c r="F492" s="999"/>
      <c r="G492" s="997"/>
      <c r="H492" s="1000"/>
      <c r="I492" s="1001"/>
      <c r="J492" s="1002"/>
      <c r="K492" s="1001"/>
      <c r="L492" s="997"/>
      <c r="M492" s="997"/>
      <c r="N492" s="1002"/>
    </row>
    <row r="493" spans="1:14" x14ac:dyDescent="0.2">
      <c r="A493" s="1011"/>
      <c r="B493" s="997"/>
      <c r="C493" s="998"/>
      <c r="D493" s="998"/>
      <c r="E493" s="999"/>
      <c r="F493" s="999"/>
      <c r="G493" s="997"/>
      <c r="H493" s="1000"/>
      <c r="I493" s="1001"/>
      <c r="J493" s="1002"/>
      <c r="K493" s="1001"/>
      <c r="L493" s="997"/>
      <c r="M493" s="997"/>
      <c r="N493" s="1002"/>
    </row>
    <row r="494" spans="1:14" x14ac:dyDescent="0.2">
      <c r="A494" s="1011"/>
      <c r="B494" s="997"/>
      <c r="C494" s="998"/>
      <c r="D494" s="998"/>
      <c r="E494" s="999"/>
      <c r="F494" s="999"/>
      <c r="G494" s="997"/>
      <c r="H494" s="1000"/>
      <c r="I494" s="1001"/>
      <c r="J494" s="1002"/>
      <c r="K494" s="1001"/>
      <c r="L494" s="997"/>
      <c r="M494" s="997"/>
      <c r="N494" s="1002"/>
    </row>
    <row r="495" spans="1:14" x14ac:dyDescent="0.2">
      <c r="A495" s="1011"/>
      <c r="B495" s="997"/>
      <c r="C495" s="998"/>
      <c r="D495" s="998"/>
      <c r="E495" s="999"/>
      <c r="F495" s="999"/>
      <c r="G495" s="997"/>
      <c r="H495" s="1000"/>
      <c r="I495" s="1001"/>
      <c r="J495" s="1002"/>
      <c r="K495" s="1001"/>
      <c r="L495" s="997"/>
      <c r="M495" s="997"/>
      <c r="N495" s="1002"/>
    </row>
    <row r="496" spans="1:14" x14ac:dyDescent="0.2">
      <c r="A496" s="1011"/>
      <c r="B496" s="997"/>
      <c r="C496" s="998"/>
      <c r="D496" s="998"/>
      <c r="E496" s="999"/>
      <c r="F496" s="999"/>
      <c r="G496" s="997"/>
      <c r="H496" s="1000"/>
      <c r="I496" s="1001"/>
      <c r="J496" s="1002"/>
      <c r="K496" s="1001"/>
      <c r="L496" s="997"/>
      <c r="M496" s="997"/>
      <c r="N496" s="1002"/>
    </row>
    <row r="497" spans="1:14" x14ac:dyDescent="0.2">
      <c r="A497" s="1011"/>
      <c r="B497" s="997"/>
      <c r="C497" s="998"/>
      <c r="D497" s="998"/>
      <c r="E497" s="999"/>
      <c r="F497" s="999"/>
      <c r="G497" s="997"/>
      <c r="H497" s="1000"/>
      <c r="I497" s="1001"/>
      <c r="J497" s="1002"/>
      <c r="K497" s="1001"/>
      <c r="L497" s="997"/>
      <c r="M497" s="997"/>
      <c r="N497" s="1002"/>
    </row>
    <row r="498" spans="1:14" x14ac:dyDescent="0.2">
      <c r="A498" s="1011"/>
      <c r="B498" s="997"/>
      <c r="C498" s="998"/>
      <c r="D498" s="998"/>
      <c r="E498" s="999"/>
      <c r="F498" s="999"/>
      <c r="G498" s="997"/>
      <c r="H498" s="1000"/>
      <c r="I498" s="1001"/>
      <c r="J498" s="1002"/>
      <c r="K498" s="1001"/>
      <c r="L498" s="997"/>
      <c r="M498" s="997"/>
      <c r="N498" s="1002"/>
    </row>
    <row r="499" spans="1:14" x14ac:dyDescent="0.2">
      <c r="A499" s="1011"/>
      <c r="B499" s="997"/>
      <c r="C499" s="998"/>
      <c r="D499" s="998"/>
      <c r="E499" s="999"/>
      <c r="F499" s="999"/>
      <c r="G499" s="997"/>
      <c r="H499" s="1000"/>
      <c r="I499" s="1001"/>
      <c r="J499" s="1002"/>
      <c r="K499" s="1001"/>
      <c r="L499" s="997"/>
      <c r="M499" s="997"/>
      <c r="N499" s="1002"/>
    </row>
    <row r="500" spans="1:14" x14ac:dyDescent="0.2">
      <c r="A500" s="1011"/>
      <c r="B500" s="997"/>
      <c r="C500" s="998"/>
      <c r="D500" s="998"/>
      <c r="E500" s="999"/>
      <c r="F500" s="999"/>
      <c r="G500" s="997"/>
      <c r="H500" s="1000"/>
      <c r="I500" s="1001"/>
      <c r="J500" s="1002"/>
      <c r="K500" s="1001"/>
      <c r="L500" s="997"/>
      <c r="M500" s="997"/>
      <c r="N500" s="1002"/>
    </row>
    <row r="501" spans="1:14" x14ac:dyDescent="0.2">
      <c r="A501" s="1011"/>
      <c r="B501" s="997"/>
      <c r="C501" s="998"/>
      <c r="D501" s="998"/>
      <c r="E501" s="999"/>
      <c r="F501" s="999"/>
      <c r="G501" s="997"/>
      <c r="H501" s="1000"/>
      <c r="I501" s="1001"/>
      <c r="J501" s="1002"/>
      <c r="K501" s="1001"/>
      <c r="L501" s="997"/>
      <c r="M501" s="997"/>
      <c r="N501" s="1002"/>
    </row>
    <row r="502" spans="1:14" x14ac:dyDescent="0.2">
      <c r="A502" s="1011"/>
      <c r="B502" s="997"/>
      <c r="C502" s="998"/>
      <c r="D502" s="998"/>
      <c r="E502" s="999"/>
      <c r="F502" s="999"/>
      <c r="G502" s="997"/>
      <c r="H502" s="1000"/>
      <c r="I502" s="1001"/>
      <c r="J502" s="1002"/>
      <c r="K502" s="1001"/>
      <c r="L502" s="997"/>
      <c r="M502" s="997"/>
      <c r="N502" s="1002"/>
    </row>
    <row r="503" spans="1:14" x14ac:dyDescent="0.2">
      <c r="A503" s="1011"/>
      <c r="B503" s="997"/>
      <c r="C503" s="998"/>
      <c r="D503" s="998"/>
      <c r="E503" s="999"/>
      <c r="F503" s="999"/>
      <c r="G503" s="997"/>
      <c r="H503" s="1000"/>
      <c r="I503" s="1001"/>
      <c r="J503" s="1002"/>
      <c r="K503" s="1001"/>
      <c r="L503" s="997"/>
      <c r="M503" s="997"/>
      <c r="N503" s="1002"/>
    </row>
    <row r="504" spans="1:14" x14ac:dyDescent="0.2">
      <c r="A504" s="1011"/>
      <c r="B504" s="997"/>
      <c r="C504" s="998"/>
      <c r="D504" s="998"/>
      <c r="E504" s="999"/>
      <c r="F504" s="999"/>
      <c r="G504" s="997"/>
      <c r="H504" s="1000"/>
      <c r="I504" s="1001"/>
      <c r="J504" s="1002"/>
      <c r="K504" s="1001"/>
      <c r="L504" s="997"/>
      <c r="M504" s="997"/>
      <c r="N504" s="1002"/>
    </row>
    <row r="505" spans="1:14" x14ac:dyDescent="0.2">
      <c r="A505" s="1011"/>
      <c r="B505" s="997"/>
      <c r="C505" s="998"/>
      <c r="D505" s="998"/>
      <c r="E505" s="999"/>
      <c r="F505" s="999"/>
      <c r="G505" s="997"/>
      <c r="H505" s="1000"/>
      <c r="I505" s="1001"/>
      <c r="J505" s="1002"/>
      <c r="K505" s="1001"/>
      <c r="L505" s="997"/>
      <c r="M505" s="997"/>
      <c r="N505" s="1002"/>
    </row>
    <row r="506" spans="1:14" x14ac:dyDescent="0.2">
      <c r="A506" s="1011"/>
      <c r="B506" s="997"/>
      <c r="C506" s="998"/>
      <c r="D506" s="998"/>
      <c r="E506" s="999"/>
      <c r="F506" s="999"/>
      <c r="G506" s="997"/>
      <c r="H506" s="1000"/>
      <c r="I506" s="1001"/>
      <c r="J506" s="1002"/>
      <c r="K506" s="1001"/>
      <c r="L506" s="997"/>
      <c r="M506" s="997"/>
      <c r="N506" s="1002"/>
    </row>
    <row r="507" spans="1:14" x14ac:dyDescent="0.2">
      <c r="A507" s="1011"/>
      <c r="B507" s="997"/>
      <c r="C507" s="998"/>
      <c r="D507" s="998"/>
      <c r="E507" s="999"/>
      <c r="F507" s="999"/>
      <c r="G507" s="997"/>
      <c r="H507" s="1000"/>
      <c r="I507" s="1001"/>
      <c r="J507" s="1002"/>
      <c r="K507" s="1001"/>
      <c r="L507" s="997"/>
      <c r="M507" s="997"/>
      <c r="N507" s="1002"/>
    </row>
    <row r="508" spans="1:14" x14ac:dyDescent="0.2">
      <c r="A508" s="1011"/>
      <c r="B508" s="997"/>
      <c r="C508" s="998"/>
      <c r="D508" s="998"/>
      <c r="E508" s="999"/>
      <c r="F508" s="999"/>
      <c r="G508" s="997"/>
      <c r="H508" s="1000"/>
      <c r="I508" s="1001"/>
      <c r="J508" s="1002"/>
      <c r="K508" s="1001"/>
      <c r="L508" s="997"/>
      <c r="M508" s="997"/>
      <c r="N508" s="1002"/>
    </row>
    <row r="509" spans="1:14" x14ac:dyDescent="0.2">
      <c r="A509" s="1011"/>
      <c r="B509" s="997"/>
      <c r="C509" s="998"/>
      <c r="D509" s="998"/>
      <c r="E509" s="999"/>
      <c r="F509" s="999"/>
      <c r="G509" s="997"/>
      <c r="H509" s="1000"/>
      <c r="I509" s="1001"/>
      <c r="J509" s="1002"/>
      <c r="K509" s="1001"/>
      <c r="L509" s="997"/>
      <c r="M509" s="997"/>
      <c r="N509" s="1002"/>
    </row>
    <row r="510" spans="1:14" x14ac:dyDescent="0.2">
      <c r="A510" s="1011"/>
      <c r="B510" s="997"/>
      <c r="C510" s="998"/>
      <c r="D510" s="998"/>
      <c r="E510" s="999"/>
      <c r="F510" s="999"/>
      <c r="G510" s="997"/>
      <c r="H510" s="1000"/>
      <c r="I510" s="1001"/>
      <c r="J510" s="1002"/>
      <c r="K510" s="1001"/>
      <c r="L510" s="997"/>
      <c r="M510" s="997"/>
      <c r="N510" s="1002"/>
    </row>
    <row r="511" spans="1:14" x14ac:dyDescent="0.2">
      <c r="A511" s="1011"/>
      <c r="B511" s="997"/>
      <c r="C511" s="998"/>
      <c r="D511" s="998"/>
      <c r="E511" s="999"/>
      <c r="F511" s="999"/>
      <c r="G511" s="997"/>
      <c r="H511" s="1000"/>
      <c r="I511" s="1001"/>
      <c r="J511" s="1002"/>
      <c r="K511" s="1001"/>
      <c r="L511" s="997"/>
      <c r="M511" s="997"/>
      <c r="N511" s="1002"/>
    </row>
    <row r="512" spans="1:14" x14ac:dyDescent="0.2">
      <c r="A512" s="1011"/>
      <c r="B512" s="997"/>
      <c r="C512" s="998"/>
      <c r="D512" s="998"/>
      <c r="E512" s="999"/>
      <c r="F512" s="999"/>
      <c r="G512" s="997"/>
      <c r="H512" s="1000"/>
      <c r="I512" s="1001"/>
      <c r="J512" s="1002"/>
      <c r="K512" s="1001"/>
      <c r="L512" s="997"/>
      <c r="M512" s="997"/>
      <c r="N512" s="1002"/>
    </row>
    <row r="513" spans="1:14" x14ac:dyDescent="0.2">
      <c r="A513" s="1011"/>
      <c r="B513" s="997"/>
      <c r="C513" s="998"/>
      <c r="D513" s="998"/>
      <c r="E513" s="999"/>
      <c r="F513" s="999"/>
      <c r="G513" s="997"/>
      <c r="H513" s="1000"/>
      <c r="I513" s="1001"/>
      <c r="J513" s="1002"/>
      <c r="K513" s="1001"/>
      <c r="L513" s="997"/>
      <c r="M513" s="997"/>
      <c r="N513" s="1002"/>
    </row>
    <row r="514" spans="1:14" x14ac:dyDescent="0.2">
      <c r="A514" s="1011"/>
      <c r="B514" s="997"/>
      <c r="C514" s="998"/>
      <c r="D514" s="998"/>
      <c r="E514" s="999"/>
      <c r="F514" s="999"/>
      <c r="G514" s="997"/>
      <c r="H514" s="1000"/>
      <c r="I514" s="1001"/>
      <c r="J514" s="1002"/>
      <c r="K514" s="1001"/>
      <c r="L514" s="997"/>
      <c r="M514" s="997"/>
      <c r="N514" s="1002"/>
    </row>
    <row r="515" spans="1:14" x14ac:dyDescent="0.2">
      <c r="A515" s="1011"/>
      <c r="B515" s="997"/>
      <c r="C515" s="998"/>
      <c r="D515" s="998"/>
      <c r="E515" s="999"/>
      <c r="F515" s="999"/>
      <c r="G515" s="997"/>
      <c r="H515" s="1000"/>
      <c r="I515" s="1001"/>
      <c r="J515" s="1002"/>
      <c r="K515" s="1001"/>
      <c r="L515" s="997"/>
      <c r="M515" s="997"/>
      <c r="N515" s="1002"/>
    </row>
    <row r="516" spans="1:14" x14ac:dyDescent="0.2">
      <c r="A516" s="1011"/>
      <c r="B516" s="997"/>
      <c r="C516" s="998"/>
      <c r="D516" s="998"/>
      <c r="E516" s="999"/>
      <c r="F516" s="999"/>
      <c r="G516" s="997"/>
      <c r="H516" s="1000"/>
      <c r="I516" s="1001"/>
      <c r="J516" s="1002"/>
      <c r="K516" s="1001"/>
      <c r="L516" s="997"/>
      <c r="M516" s="997"/>
      <c r="N516" s="1002"/>
    </row>
    <row r="517" spans="1:14" x14ac:dyDescent="0.2">
      <c r="A517" s="1011"/>
      <c r="B517" s="997"/>
      <c r="C517" s="998"/>
      <c r="D517" s="998"/>
      <c r="E517" s="999"/>
      <c r="F517" s="999"/>
      <c r="G517" s="997"/>
      <c r="H517" s="1000"/>
      <c r="I517" s="1001"/>
      <c r="J517" s="1002"/>
      <c r="K517" s="1001"/>
      <c r="L517" s="997"/>
      <c r="M517" s="997"/>
      <c r="N517" s="1002"/>
    </row>
    <row r="518" spans="1:14" x14ac:dyDescent="0.2">
      <c r="A518" s="1011"/>
      <c r="B518" s="997"/>
      <c r="C518" s="998"/>
      <c r="D518" s="998"/>
      <c r="E518" s="999"/>
      <c r="F518" s="999"/>
      <c r="G518" s="997"/>
      <c r="H518" s="1000"/>
      <c r="I518" s="1001"/>
      <c r="J518" s="1002"/>
      <c r="K518" s="1001"/>
      <c r="L518" s="997"/>
      <c r="M518" s="997"/>
      <c r="N518" s="1002"/>
    </row>
    <row r="519" spans="1:14" x14ac:dyDescent="0.2">
      <c r="A519" s="1011"/>
      <c r="B519" s="997"/>
      <c r="C519" s="998"/>
      <c r="D519" s="998"/>
      <c r="E519" s="999"/>
      <c r="F519" s="999"/>
      <c r="G519" s="997"/>
      <c r="H519" s="1000"/>
      <c r="I519" s="1001"/>
      <c r="J519" s="1002"/>
      <c r="K519" s="1001"/>
      <c r="L519" s="997"/>
      <c r="M519" s="997"/>
      <c r="N519" s="1002"/>
    </row>
    <row r="520" spans="1:14" x14ac:dyDescent="0.2">
      <c r="A520" s="1011"/>
      <c r="B520" s="997"/>
      <c r="C520" s="998"/>
      <c r="D520" s="998"/>
      <c r="E520" s="999"/>
      <c r="F520" s="999"/>
      <c r="G520" s="997"/>
      <c r="H520" s="1000"/>
      <c r="I520" s="1001"/>
      <c r="J520" s="1002"/>
      <c r="K520" s="1001"/>
      <c r="L520" s="997"/>
      <c r="M520" s="997"/>
      <c r="N520" s="1002"/>
    </row>
    <row r="521" spans="1:14" x14ac:dyDescent="0.2">
      <c r="A521" s="1011"/>
      <c r="B521" s="997"/>
      <c r="C521" s="998"/>
      <c r="D521" s="998"/>
      <c r="E521" s="999"/>
      <c r="F521" s="999"/>
      <c r="G521" s="997"/>
      <c r="H521" s="1000"/>
      <c r="I521" s="1001"/>
      <c r="J521" s="1002"/>
      <c r="K521" s="1001"/>
      <c r="L521" s="997"/>
      <c r="M521" s="997"/>
      <c r="N521" s="1002"/>
    </row>
    <row r="522" spans="1:14" x14ac:dyDescent="0.2">
      <c r="A522" s="1011"/>
      <c r="B522" s="997"/>
      <c r="C522" s="998"/>
      <c r="D522" s="998"/>
      <c r="E522" s="999"/>
      <c r="F522" s="999"/>
      <c r="G522" s="997"/>
      <c r="H522" s="1000"/>
      <c r="I522" s="1001"/>
      <c r="J522" s="1002"/>
      <c r="K522" s="1001"/>
      <c r="L522" s="997"/>
      <c r="M522" s="997"/>
      <c r="N522" s="1002"/>
    </row>
    <row r="523" spans="1:14" x14ac:dyDescent="0.2">
      <c r="A523" s="1011"/>
      <c r="B523" s="997"/>
      <c r="C523" s="998"/>
      <c r="D523" s="998"/>
      <c r="E523" s="999"/>
      <c r="F523" s="999"/>
      <c r="G523" s="997"/>
      <c r="H523" s="1000"/>
      <c r="I523" s="1001"/>
      <c r="J523" s="1002"/>
      <c r="K523" s="1001"/>
      <c r="L523" s="997"/>
      <c r="M523" s="997"/>
      <c r="N523" s="1002"/>
    </row>
    <row r="524" spans="1:14" x14ac:dyDescent="0.2">
      <c r="A524" s="1011"/>
      <c r="B524" s="997"/>
      <c r="C524" s="998"/>
      <c r="D524" s="998"/>
      <c r="E524" s="999"/>
      <c r="F524" s="999"/>
      <c r="G524" s="997"/>
      <c r="H524" s="1000"/>
      <c r="I524" s="1001"/>
      <c r="J524" s="1002"/>
      <c r="K524" s="1001"/>
      <c r="L524" s="997"/>
      <c r="M524" s="997"/>
      <c r="N524" s="1002"/>
    </row>
    <row r="525" spans="1:14" x14ac:dyDescent="0.2">
      <c r="A525" s="1011"/>
      <c r="B525" s="997"/>
      <c r="C525" s="998"/>
      <c r="D525" s="998"/>
      <c r="E525" s="999"/>
      <c r="F525" s="999"/>
      <c r="G525" s="997"/>
      <c r="H525" s="1000"/>
      <c r="I525" s="1001"/>
      <c r="J525" s="1002"/>
      <c r="K525" s="1001"/>
      <c r="L525" s="997"/>
      <c r="M525" s="997"/>
      <c r="N525" s="1002"/>
    </row>
    <row r="526" spans="1:14" x14ac:dyDescent="0.2">
      <c r="A526" s="1011"/>
      <c r="B526" s="997"/>
      <c r="C526" s="998"/>
      <c r="D526" s="998"/>
      <c r="E526" s="999"/>
      <c r="F526" s="999"/>
      <c r="G526" s="997"/>
      <c r="H526" s="1000"/>
      <c r="I526" s="1001"/>
      <c r="J526" s="1002"/>
      <c r="K526" s="1001"/>
      <c r="L526" s="997"/>
      <c r="M526" s="997"/>
      <c r="N526" s="1002"/>
    </row>
    <row r="527" spans="1:14" x14ac:dyDescent="0.2">
      <c r="A527" s="1011"/>
      <c r="B527" s="997"/>
      <c r="C527" s="998"/>
      <c r="D527" s="998"/>
      <c r="E527" s="999"/>
      <c r="F527" s="999"/>
      <c r="G527" s="997"/>
      <c r="H527" s="1000"/>
      <c r="I527" s="1001"/>
      <c r="J527" s="1002"/>
      <c r="K527" s="1001"/>
      <c r="L527" s="997"/>
      <c r="M527" s="997"/>
      <c r="N527" s="1002"/>
    </row>
    <row r="528" spans="1:14" x14ac:dyDescent="0.2">
      <c r="A528" s="1011"/>
      <c r="B528" s="997"/>
      <c r="C528" s="998"/>
      <c r="D528" s="998"/>
      <c r="E528" s="999"/>
      <c r="F528" s="999"/>
      <c r="G528" s="997"/>
      <c r="H528" s="1000"/>
      <c r="I528" s="1001"/>
      <c r="J528" s="1002"/>
      <c r="K528" s="1001"/>
      <c r="L528" s="997"/>
      <c r="M528" s="997"/>
      <c r="N528" s="1002"/>
    </row>
    <row r="529" spans="1:14" x14ac:dyDescent="0.2">
      <c r="A529" s="1011"/>
      <c r="B529" s="997"/>
      <c r="C529" s="998"/>
      <c r="D529" s="998"/>
      <c r="E529" s="999"/>
      <c r="F529" s="999"/>
      <c r="G529" s="997"/>
      <c r="H529" s="1000"/>
      <c r="I529" s="1001"/>
      <c r="J529" s="1002"/>
      <c r="K529" s="1001"/>
      <c r="L529" s="997"/>
      <c r="M529" s="997"/>
      <c r="N529" s="1002"/>
    </row>
    <row r="530" spans="1:14" x14ac:dyDescent="0.2">
      <c r="A530" s="1011"/>
      <c r="B530" s="997"/>
      <c r="C530" s="998"/>
      <c r="D530" s="998"/>
      <c r="E530" s="999"/>
      <c r="F530" s="999"/>
      <c r="G530" s="997"/>
      <c r="H530" s="1000"/>
      <c r="I530" s="1001"/>
      <c r="J530" s="1002"/>
      <c r="K530" s="1001"/>
      <c r="L530" s="997"/>
      <c r="M530" s="997"/>
      <c r="N530" s="1002"/>
    </row>
    <row r="531" spans="1:14" x14ac:dyDescent="0.2">
      <c r="A531" s="1011"/>
      <c r="B531" s="997"/>
      <c r="C531" s="998"/>
      <c r="D531" s="998"/>
      <c r="E531" s="999"/>
      <c r="F531" s="999"/>
      <c r="G531" s="997"/>
      <c r="H531" s="1000"/>
      <c r="I531" s="1001"/>
      <c r="J531" s="1002"/>
      <c r="K531" s="1001"/>
      <c r="L531" s="997"/>
      <c r="M531" s="997"/>
      <c r="N531" s="1002"/>
    </row>
    <row r="532" spans="1:14" x14ac:dyDescent="0.2">
      <c r="A532" s="1011"/>
      <c r="B532" s="997"/>
      <c r="C532" s="998"/>
      <c r="D532" s="998"/>
      <c r="E532" s="999"/>
      <c r="F532" s="999"/>
      <c r="G532" s="997"/>
      <c r="H532" s="1000"/>
      <c r="I532" s="1001"/>
      <c r="J532" s="1002"/>
      <c r="K532" s="1001"/>
      <c r="L532" s="997"/>
      <c r="M532" s="997"/>
      <c r="N532" s="1002"/>
    </row>
    <row r="533" spans="1:14" x14ac:dyDescent="0.2">
      <c r="A533" s="1011"/>
      <c r="B533" s="997"/>
      <c r="C533" s="998"/>
      <c r="D533" s="998"/>
      <c r="E533" s="999"/>
      <c r="F533" s="999"/>
      <c r="G533" s="997"/>
      <c r="H533" s="1000"/>
      <c r="I533" s="1001"/>
      <c r="J533" s="1002"/>
      <c r="K533" s="1001"/>
      <c r="L533" s="997"/>
      <c r="M533" s="997"/>
      <c r="N533" s="1002"/>
    </row>
    <row r="534" spans="1:14" x14ac:dyDescent="0.2">
      <c r="A534" s="1011"/>
      <c r="B534" s="997"/>
      <c r="C534" s="998"/>
      <c r="D534" s="998"/>
      <c r="E534" s="999"/>
      <c r="F534" s="999"/>
      <c r="G534" s="997"/>
      <c r="H534" s="1000"/>
      <c r="I534" s="1001"/>
      <c r="J534" s="1002"/>
      <c r="K534" s="1001"/>
      <c r="L534" s="997"/>
      <c r="M534" s="997"/>
      <c r="N534" s="1002"/>
    </row>
    <row r="535" spans="1:14" x14ac:dyDescent="0.2">
      <c r="A535" s="1011"/>
      <c r="B535" s="997"/>
      <c r="C535" s="998"/>
      <c r="D535" s="998"/>
      <c r="E535" s="999"/>
      <c r="F535" s="999"/>
      <c r="G535" s="997"/>
      <c r="H535" s="1000"/>
      <c r="I535" s="1001"/>
      <c r="J535" s="1002"/>
      <c r="K535" s="1001"/>
      <c r="L535" s="997"/>
      <c r="M535" s="997"/>
      <c r="N535" s="1002"/>
    </row>
    <row r="536" spans="1:14" x14ac:dyDescent="0.2">
      <c r="A536" s="1011"/>
      <c r="B536" s="997"/>
      <c r="C536" s="998"/>
      <c r="D536" s="998"/>
      <c r="E536" s="999"/>
      <c r="F536" s="999"/>
      <c r="G536" s="997"/>
      <c r="H536" s="1000"/>
      <c r="I536" s="1001"/>
      <c r="J536" s="1002"/>
      <c r="K536" s="1001"/>
      <c r="L536" s="997"/>
      <c r="M536" s="997"/>
      <c r="N536" s="1002"/>
    </row>
    <row r="537" spans="1:14" x14ac:dyDescent="0.2">
      <c r="A537" s="1011"/>
      <c r="B537" s="997"/>
      <c r="C537" s="998"/>
      <c r="D537" s="998"/>
      <c r="E537" s="999"/>
      <c r="F537" s="999"/>
      <c r="G537" s="997"/>
      <c r="H537" s="1000"/>
      <c r="I537" s="1001"/>
      <c r="J537" s="1002"/>
      <c r="K537" s="1001"/>
      <c r="L537" s="997"/>
      <c r="M537" s="997"/>
      <c r="N537" s="1002"/>
    </row>
    <row r="538" spans="1:14" x14ac:dyDescent="0.2">
      <c r="A538" s="1011"/>
      <c r="B538" s="997"/>
      <c r="C538" s="998"/>
      <c r="D538" s="998"/>
      <c r="E538" s="999"/>
      <c r="F538" s="999"/>
      <c r="G538" s="997"/>
      <c r="H538" s="1000"/>
      <c r="I538" s="1001"/>
      <c r="J538" s="1002"/>
      <c r="K538" s="1001"/>
      <c r="L538" s="997"/>
      <c r="M538" s="997"/>
      <c r="N538" s="1002"/>
    </row>
    <row r="539" spans="1:14" x14ac:dyDescent="0.2">
      <c r="A539" s="1011"/>
      <c r="B539" s="997"/>
      <c r="C539" s="998"/>
      <c r="D539" s="998"/>
      <c r="E539" s="999"/>
      <c r="F539" s="999"/>
      <c r="G539" s="997"/>
      <c r="H539" s="1000"/>
      <c r="I539" s="1001"/>
      <c r="J539" s="1002"/>
      <c r="K539" s="1001"/>
      <c r="L539" s="997"/>
      <c r="M539" s="997"/>
      <c r="N539" s="1002"/>
    </row>
    <row r="540" spans="1:14" x14ac:dyDescent="0.2">
      <c r="A540" s="1011"/>
      <c r="B540" s="997"/>
      <c r="C540" s="998"/>
      <c r="D540" s="998"/>
      <c r="E540" s="999"/>
      <c r="F540" s="999"/>
      <c r="G540" s="997"/>
      <c r="H540" s="1000"/>
      <c r="I540" s="1001"/>
      <c r="J540" s="1002"/>
      <c r="K540" s="1001"/>
      <c r="L540" s="997"/>
      <c r="M540" s="997"/>
      <c r="N540" s="1002"/>
    </row>
    <row r="541" spans="1:14" x14ac:dyDescent="0.2">
      <c r="A541" s="1011"/>
      <c r="B541" s="997"/>
      <c r="C541" s="998"/>
      <c r="D541" s="998"/>
      <c r="E541" s="999"/>
      <c r="F541" s="999"/>
      <c r="G541" s="997"/>
      <c r="H541" s="1000"/>
      <c r="I541" s="1001"/>
      <c r="J541" s="1002"/>
      <c r="K541" s="1001"/>
      <c r="L541" s="997"/>
      <c r="M541" s="997"/>
      <c r="N541" s="1002"/>
    </row>
    <row r="542" spans="1:14" x14ac:dyDescent="0.2">
      <c r="A542" s="1011"/>
      <c r="B542" s="997"/>
      <c r="C542" s="998"/>
      <c r="D542" s="998"/>
      <c r="E542" s="999"/>
      <c r="F542" s="999"/>
      <c r="G542" s="997"/>
      <c r="H542" s="1000"/>
      <c r="I542" s="1001"/>
      <c r="J542" s="1002"/>
      <c r="K542" s="1001"/>
      <c r="L542" s="997"/>
      <c r="M542" s="997"/>
      <c r="N542" s="1002"/>
    </row>
    <row r="543" spans="1:14" x14ac:dyDescent="0.2">
      <c r="A543" s="1011"/>
      <c r="B543" s="997"/>
      <c r="C543" s="998"/>
      <c r="D543" s="998"/>
      <c r="E543" s="999"/>
      <c r="F543" s="999"/>
      <c r="G543" s="997"/>
      <c r="H543" s="1000"/>
      <c r="I543" s="1001"/>
      <c r="J543" s="1002"/>
      <c r="K543" s="1001"/>
      <c r="L543" s="997"/>
      <c r="M543" s="997"/>
      <c r="N543" s="1002"/>
    </row>
    <row r="544" spans="1:14" x14ac:dyDescent="0.2">
      <c r="A544" s="1011"/>
      <c r="B544" s="997"/>
      <c r="C544" s="998"/>
      <c r="D544" s="998"/>
      <c r="E544" s="999"/>
      <c r="F544" s="999"/>
      <c r="G544" s="997"/>
      <c r="H544" s="1000"/>
      <c r="I544" s="1001"/>
      <c r="J544" s="1002"/>
      <c r="K544" s="1001"/>
      <c r="L544" s="997"/>
      <c r="M544" s="997"/>
      <c r="N544" s="1002"/>
    </row>
    <row r="545" spans="1:14" x14ac:dyDescent="0.2">
      <c r="A545" s="1011"/>
      <c r="B545" s="997"/>
      <c r="C545" s="998"/>
      <c r="D545" s="998"/>
      <c r="E545" s="999"/>
      <c r="F545" s="999"/>
      <c r="G545" s="997"/>
      <c r="H545" s="1000"/>
      <c r="I545" s="1001"/>
      <c r="J545" s="1002"/>
      <c r="K545" s="1001"/>
      <c r="L545" s="997"/>
      <c r="M545" s="997"/>
      <c r="N545" s="1002"/>
    </row>
    <row r="546" spans="1:14" x14ac:dyDescent="0.2">
      <c r="A546" s="1011"/>
      <c r="B546" s="997"/>
      <c r="C546" s="998"/>
      <c r="D546" s="998"/>
      <c r="E546" s="999"/>
      <c r="F546" s="999"/>
      <c r="G546" s="997"/>
      <c r="H546" s="1000"/>
      <c r="I546" s="1001"/>
      <c r="J546" s="1002"/>
      <c r="K546" s="1001"/>
      <c r="L546" s="997"/>
      <c r="M546" s="997"/>
      <c r="N546" s="1002"/>
    </row>
    <row r="547" spans="1:14" x14ac:dyDescent="0.2">
      <c r="A547" s="1011"/>
      <c r="B547" s="997"/>
      <c r="C547" s="998"/>
      <c r="D547" s="998"/>
      <c r="E547" s="999"/>
      <c r="F547" s="999"/>
      <c r="G547" s="997"/>
      <c r="H547" s="1000"/>
      <c r="I547" s="1001"/>
      <c r="J547" s="1002"/>
      <c r="K547" s="1001"/>
      <c r="L547" s="997"/>
      <c r="M547" s="997"/>
      <c r="N547" s="1002"/>
    </row>
    <row r="548" spans="1:14" x14ac:dyDescent="0.2">
      <c r="A548" s="1011"/>
      <c r="B548" s="997"/>
      <c r="C548" s="998"/>
      <c r="D548" s="998"/>
      <c r="E548" s="999"/>
      <c r="F548" s="999"/>
      <c r="G548" s="997"/>
      <c r="H548" s="1000"/>
      <c r="I548" s="1001"/>
      <c r="J548" s="1002"/>
      <c r="K548" s="1001"/>
      <c r="L548" s="997"/>
      <c r="M548" s="997"/>
      <c r="N548" s="1002"/>
    </row>
    <row r="549" spans="1:14" x14ac:dyDescent="0.2">
      <c r="A549" s="1011"/>
      <c r="B549" s="997"/>
      <c r="C549" s="998"/>
      <c r="D549" s="998"/>
      <c r="E549" s="999"/>
      <c r="F549" s="999"/>
      <c r="G549" s="997"/>
      <c r="H549" s="1000"/>
      <c r="I549" s="1001"/>
      <c r="J549" s="1002"/>
      <c r="K549" s="1001"/>
      <c r="L549" s="997"/>
      <c r="M549" s="997"/>
      <c r="N549" s="1002"/>
    </row>
    <row r="550" spans="1:14" x14ac:dyDescent="0.2">
      <c r="A550" s="1011"/>
      <c r="B550" s="997"/>
      <c r="C550" s="998"/>
      <c r="D550" s="998"/>
      <c r="E550" s="999"/>
      <c r="F550" s="999"/>
      <c r="G550" s="997"/>
      <c r="H550" s="1000"/>
      <c r="I550" s="1001"/>
      <c r="J550" s="1002"/>
      <c r="K550" s="1001"/>
      <c r="L550" s="997"/>
      <c r="M550" s="997"/>
      <c r="N550" s="1002"/>
    </row>
    <row r="551" spans="1:14" x14ac:dyDescent="0.2">
      <c r="A551" s="1011"/>
      <c r="B551" s="997"/>
      <c r="C551" s="998"/>
      <c r="D551" s="998"/>
      <c r="E551" s="999"/>
      <c r="F551" s="999"/>
      <c r="G551" s="997"/>
      <c r="H551" s="1000"/>
      <c r="I551" s="1001"/>
      <c r="J551" s="1002"/>
      <c r="K551" s="1001"/>
      <c r="L551" s="997"/>
      <c r="M551" s="997"/>
      <c r="N551" s="1002"/>
    </row>
    <row r="552" spans="1:14" x14ac:dyDescent="0.2">
      <c r="A552" s="1011"/>
      <c r="B552" s="997"/>
      <c r="C552" s="998"/>
      <c r="D552" s="998"/>
      <c r="E552" s="999"/>
      <c r="F552" s="999"/>
      <c r="G552" s="997"/>
      <c r="H552" s="1000"/>
      <c r="I552" s="1001"/>
      <c r="J552" s="1002"/>
      <c r="K552" s="1001"/>
      <c r="L552" s="997"/>
      <c r="M552" s="997"/>
      <c r="N552" s="1002"/>
    </row>
    <row r="553" spans="1:14" x14ac:dyDescent="0.2">
      <c r="A553" s="1011"/>
      <c r="B553" s="997"/>
      <c r="C553" s="998"/>
      <c r="D553" s="998"/>
      <c r="E553" s="999"/>
      <c r="F553" s="999"/>
      <c r="G553" s="997"/>
      <c r="H553" s="1000"/>
      <c r="I553" s="1001"/>
      <c r="J553" s="1002"/>
      <c r="K553" s="1001"/>
      <c r="L553" s="997"/>
      <c r="M553" s="997"/>
      <c r="N553" s="1002"/>
    </row>
    <row r="554" spans="1:14" x14ac:dyDescent="0.2">
      <c r="A554" s="1011"/>
      <c r="B554" s="997"/>
      <c r="C554" s="998"/>
      <c r="D554" s="998"/>
      <c r="E554" s="999"/>
      <c r="F554" s="999"/>
      <c r="G554" s="997"/>
      <c r="H554" s="1000"/>
      <c r="I554" s="1001"/>
      <c r="J554" s="1002"/>
      <c r="K554" s="1001"/>
      <c r="L554" s="997"/>
      <c r="M554" s="997"/>
      <c r="N554" s="1002"/>
    </row>
    <row r="555" spans="1:14" x14ac:dyDescent="0.2">
      <c r="A555" s="1011"/>
      <c r="B555" s="997"/>
      <c r="C555" s="998"/>
      <c r="D555" s="998"/>
      <c r="E555" s="999"/>
      <c r="F555" s="999"/>
      <c r="G555" s="997"/>
      <c r="H555" s="1000"/>
      <c r="I555" s="1001"/>
      <c r="J555" s="1002"/>
      <c r="K555" s="1001"/>
      <c r="L555" s="997"/>
      <c r="M555" s="997"/>
      <c r="N555" s="1002"/>
    </row>
    <row r="556" spans="1:14" x14ac:dyDescent="0.2">
      <c r="A556" s="1011"/>
      <c r="B556" s="997"/>
      <c r="C556" s="998"/>
      <c r="D556" s="998"/>
      <c r="E556" s="999"/>
      <c r="F556" s="999"/>
      <c r="G556" s="997"/>
      <c r="H556" s="1000"/>
      <c r="I556" s="1001"/>
      <c r="J556" s="1002"/>
      <c r="K556" s="1001"/>
      <c r="L556" s="997"/>
      <c r="M556" s="997"/>
      <c r="N556" s="1002"/>
    </row>
    <row r="557" spans="1:14" x14ac:dyDescent="0.2">
      <c r="A557" s="1011"/>
      <c r="B557" s="997"/>
      <c r="C557" s="998"/>
      <c r="D557" s="998"/>
      <c r="E557" s="999"/>
      <c r="F557" s="999"/>
      <c r="G557" s="997"/>
      <c r="H557" s="1000"/>
      <c r="I557" s="1001"/>
      <c r="J557" s="1002"/>
      <c r="K557" s="1001"/>
      <c r="L557" s="997"/>
      <c r="M557" s="997"/>
      <c r="N557" s="1002"/>
    </row>
    <row r="558" spans="1:14" x14ac:dyDescent="0.2">
      <c r="A558" s="1011"/>
      <c r="B558" s="997"/>
      <c r="C558" s="998"/>
      <c r="D558" s="998"/>
      <c r="E558" s="999"/>
      <c r="F558" s="999"/>
      <c r="G558" s="997"/>
      <c r="H558" s="1000"/>
      <c r="I558" s="1001"/>
      <c r="J558" s="1002"/>
      <c r="K558" s="1001"/>
      <c r="L558" s="997"/>
      <c r="M558" s="997"/>
      <c r="N558" s="1002"/>
    </row>
    <row r="559" spans="1:14" x14ac:dyDescent="0.2">
      <c r="A559" s="1011"/>
      <c r="B559" s="997"/>
      <c r="C559" s="998"/>
      <c r="D559" s="998"/>
      <c r="E559" s="999"/>
      <c r="F559" s="999"/>
      <c r="G559" s="997"/>
      <c r="H559" s="1000"/>
      <c r="I559" s="1001"/>
      <c r="J559" s="1002"/>
      <c r="K559" s="1001"/>
      <c r="L559" s="997"/>
      <c r="M559" s="997"/>
      <c r="N559" s="1002"/>
    </row>
    <row r="560" spans="1:14" x14ac:dyDescent="0.2">
      <c r="A560" s="1011"/>
      <c r="B560" s="997"/>
      <c r="C560" s="998"/>
      <c r="D560" s="998"/>
      <c r="E560" s="999"/>
      <c r="F560" s="999"/>
      <c r="G560" s="997"/>
      <c r="H560" s="1000"/>
      <c r="I560" s="1001"/>
      <c r="J560" s="1002"/>
      <c r="K560" s="1001"/>
      <c r="L560" s="997"/>
      <c r="M560" s="997"/>
      <c r="N560" s="1002"/>
    </row>
    <row r="561" spans="1:14" x14ac:dyDescent="0.2">
      <c r="A561" s="1011"/>
      <c r="B561" s="997"/>
      <c r="C561" s="998"/>
      <c r="D561" s="998"/>
      <c r="E561" s="999"/>
      <c r="F561" s="999"/>
      <c r="G561" s="997"/>
      <c r="H561" s="1000"/>
      <c r="I561" s="1001"/>
      <c r="J561" s="1002"/>
      <c r="K561" s="1001"/>
      <c r="L561" s="997"/>
      <c r="M561" s="997"/>
      <c r="N561" s="1002"/>
    </row>
    <row r="562" spans="1:14" x14ac:dyDescent="0.2">
      <c r="A562" s="1011"/>
      <c r="B562" s="997"/>
      <c r="C562" s="998"/>
      <c r="D562" s="998"/>
      <c r="E562" s="999"/>
      <c r="F562" s="999"/>
      <c r="G562" s="997"/>
      <c r="H562" s="1000"/>
      <c r="I562" s="1001"/>
      <c r="J562" s="1002"/>
      <c r="K562" s="1001"/>
      <c r="L562" s="997"/>
      <c r="M562" s="997"/>
      <c r="N562" s="1002"/>
    </row>
    <row r="563" spans="1:14" x14ac:dyDescent="0.2">
      <c r="A563" s="1011"/>
      <c r="B563" s="997"/>
      <c r="C563" s="998"/>
      <c r="D563" s="998"/>
      <c r="E563" s="999"/>
      <c r="F563" s="999"/>
      <c r="G563" s="997"/>
      <c r="H563" s="1000"/>
      <c r="I563" s="1001"/>
      <c r="J563" s="1002"/>
      <c r="K563" s="1001"/>
      <c r="L563" s="997"/>
      <c r="M563" s="997"/>
      <c r="N563" s="1002"/>
    </row>
    <row r="564" spans="1:14" x14ac:dyDescent="0.2">
      <c r="A564" s="1011"/>
      <c r="B564" s="997"/>
      <c r="C564" s="998"/>
      <c r="D564" s="998"/>
      <c r="E564" s="999"/>
      <c r="F564" s="999"/>
      <c r="G564" s="997"/>
      <c r="H564" s="1000"/>
      <c r="I564" s="1001"/>
      <c r="J564" s="1002"/>
      <c r="K564" s="1001"/>
      <c r="L564" s="997"/>
      <c r="M564" s="997"/>
      <c r="N564" s="1002"/>
    </row>
    <row r="565" spans="1:14" x14ac:dyDescent="0.2">
      <c r="A565" s="1011"/>
      <c r="B565" s="997"/>
      <c r="C565" s="998"/>
      <c r="D565" s="998"/>
      <c r="E565" s="999"/>
      <c r="F565" s="999"/>
      <c r="G565" s="997"/>
      <c r="H565" s="1000"/>
      <c r="I565" s="1001"/>
      <c r="J565" s="1002"/>
      <c r="K565" s="1001"/>
      <c r="L565" s="997"/>
      <c r="M565" s="997"/>
      <c r="N565" s="1002"/>
    </row>
    <row r="566" spans="1:14" x14ac:dyDescent="0.2">
      <c r="A566" s="1011"/>
      <c r="B566" s="997"/>
      <c r="C566" s="998"/>
      <c r="D566" s="998"/>
      <c r="E566" s="999"/>
      <c r="F566" s="999"/>
      <c r="G566" s="997"/>
      <c r="H566" s="1000"/>
      <c r="I566" s="1001"/>
      <c r="J566" s="1002"/>
      <c r="K566" s="1001"/>
      <c r="L566" s="997"/>
      <c r="M566" s="997"/>
      <c r="N566" s="1002"/>
    </row>
    <row r="567" spans="1:14" x14ac:dyDescent="0.2">
      <c r="A567" s="1011"/>
      <c r="B567" s="997"/>
      <c r="C567" s="998"/>
      <c r="D567" s="998"/>
      <c r="E567" s="999"/>
      <c r="F567" s="999"/>
      <c r="G567" s="997"/>
      <c r="H567" s="1000"/>
      <c r="I567" s="1001"/>
      <c r="J567" s="1002"/>
      <c r="K567" s="1001"/>
      <c r="L567" s="997"/>
      <c r="M567" s="997"/>
      <c r="N567" s="1002"/>
    </row>
    <row r="568" spans="1:14" x14ac:dyDescent="0.2">
      <c r="A568" s="1011"/>
      <c r="B568" s="997"/>
      <c r="C568" s="998"/>
      <c r="D568" s="998"/>
      <c r="E568" s="999"/>
      <c r="F568" s="999"/>
      <c r="G568" s="997"/>
      <c r="H568" s="1000"/>
      <c r="I568" s="1001"/>
      <c r="J568" s="1002"/>
      <c r="K568" s="1001"/>
      <c r="L568" s="997"/>
      <c r="M568" s="997"/>
      <c r="N568" s="1002"/>
    </row>
    <row r="569" spans="1:14" x14ac:dyDescent="0.2">
      <c r="A569" s="1011"/>
      <c r="B569" s="997"/>
      <c r="C569" s="998"/>
      <c r="D569" s="998"/>
      <c r="E569" s="999"/>
      <c r="F569" s="999"/>
      <c r="G569" s="997"/>
      <c r="H569" s="1000"/>
      <c r="I569" s="1001"/>
      <c r="J569" s="1002"/>
      <c r="K569" s="1001"/>
      <c r="L569" s="997"/>
      <c r="M569" s="997"/>
      <c r="N569" s="1002"/>
    </row>
    <row r="570" spans="1:14" x14ac:dyDescent="0.2">
      <c r="A570" s="1011"/>
      <c r="B570" s="997"/>
      <c r="C570" s="998"/>
      <c r="D570" s="998"/>
      <c r="E570" s="999"/>
      <c r="F570" s="999"/>
      <c r="G570" s="997"/>
      <c r="H570" s="1000"/>
      <c r="I570" s="1001"/>
      <c r="J570" s="1002"/>
      <c r="K570" s="1001"/>
      <c r="L570" s="997"/>
      <c r="M570" s="997"/>
      <c r="N570" s="1002"/>
    </row>
    <row r="571" spans="1:14" x14ac:dyDescent="0.2">
      <c r="A571" s="1011"/>
      <c r="B571" s="997"/>
      <c r="C571" s="998"/>
      <c r="D571" s="998"/>
      <c r="E571" s="999"/>
      <c r="F571" s="999"/>
      <c r="G571" s="997"/>
      <c r="H571" s="1000"/>
      <c r="I571" s="1001"/>
      <c r="J571" s="1002"/>
      <c r="K571" s="1001"/>
      <c r="L571" s="997"/>
      <c r="M571" s="997"/>
      <c r="N571" s="1002"/>
    </row>
    <row r="572" spans="1:14" x14ac:dyDescent="0.2">
      <c r="A572" s="1011"/>
      <c r="B572" s="997"/>
      <c r="C572" s="998"/>
      <c r="D572" s="998"/>
      <c r="E572" s="999"/>
      <c r="F572" s="999"/>
      <c r="G572" s="997"/>
      <c r="H572" s="1000"/>
      <c r="I572" s="1001"/>
      <c r="J572" s="1002"/>
      <c r="K572" s="1001"/>
      <c r="L572" s="997"/>
      <c r="M572" s="997"/>
      <c r="N572" s="1002"/>
    </row>
    <row r="573" spans="1:14" x14ac:dyDescent="0.2">
      <c r="A573" s="1011"/>
      <c r="B573" s="997"/>
      <c r="C573" s="998"/>
      <c r="D573" s="998"/>
      <c r="E573" s="999"/>
      <c r="F573" s="999"/>
      <c r="G573" s="997"/>
      <c r="H573" s="1000"/>
      <c r="I573" s="1001"/>
      <c r="J573" s="1002"/>
      <c r="K573" s="1001"/>
      <c r="L573" s="997"/>
      <c r="M573" s="997"/>
      <c r="N573" s="1002"/>
    </row>
    <row r="574" spans="1:14" x14ac:dyDescent="0.2">
      <c r="A574" s="1011"/>
      <c r="B574" s="997"/>
      <c r="C574" s="998"/>
      <c r="D574" s="998"/>
      <c r="E574" s="999"/>
      <c r="F574" s="999"/>
      <c r="G574" s="997"/>
      <c r="H574" s="1000"/>
      <c r="I574" s="1001"/>
      <c r="J574" s="1002"/>
      <c r="K574" s="1001"/>
      <c r="L574" s="997"/>
      <c r="M574" s="997"/>
      <c r="N574" s="1002"/>
    </row>
    <row r="575" spans="1:14" x14ac:dyDescent="0.2">
      <c r="A575" s="1011"/>
      <c r="B575" s="997"/>
      <c r="C575" s="998"/>
      <c r="D575" s="998"/>
      <c r="E575" s="999"/>
      <c r="F575" s="999"/>
      <c r="G575" s="997"/>
      <c r="H575" s="1000"/>
      <c r="I575" s="1001"/>
      <c r="J575" s="1002"/>
      <c r="K575" s="1001"/>
      <c r="L575" s="997"/>
      <c r="M575" s="997"/>
      <c r="N575" s="1002"/>
    </row>
    <row r="576" spans="1:14" x14ac:dyDescent="0.2">
      <c r="A576" s="1011"/>
      <c r="B576" s="997"/>
      <c r="C576" s="998"/>
      <c r="D576" s="998"/>
      <c r="E576" s="999"/>
      <c r="F576" s="999"/>
      <c r="G576" s="997"/>
      <c r="H576" s="1000"/>
      <c r="I576" s="1001"/>
      <c r="J576" s="1002"/>
      <c r="K576" s="1001"/>
      <c r="L576" s="997"/>
      <c r="M576" s="997"/>
      <c r="N576" s="1002"/>
    </row>
    <row r="577" spans="1:14" x14ac:dyDescent="0.2">
      <c r="A577" s="1011"/>
      <c r="B577" s="997"/>
      <c r="C577" s="998"/>
      <c r="D577" s="998"/>
      <c r="E577" s="999"/>
      <c r="F577" s="999"/>
      <c r="G577" s="997"/>
      <c r="H577" s="1000"/>
      <c r="I577" s="1001"/>
      <c r="J577" s="1002"/>
      <c r="K577" s="1001"/>
      <c r="L577" s="997"/>
      <c r="M577" s="997"/>
      <c r="N577" s="1002"/>
    </row>
    <row r="578" spans="1:14" x14ac:dyDescent="0.2">
      <c r="A578" s="1011"/>
      <c r="B578" s="997"/>
      <c r="C578" s="998"/>
      <c r="D578" s="998"/>
      <c r="E578" s="999"/>
      <c r="F578" s="999"/>
      <c r="G578" s="997"/>
      <c r="H578" s="1000"/>
      <c r="I578" s="1001"/>
      <c r="J578" s="1002"/>
      <c r="K578" s="1001"/>
      <c r="L578" s="997"/>
      <c r="M578" s="997"/>
      <c r="N578" s="1002"/>
    </row>
    <row r="579" spans="1:14" x14ac:dyDescent="0.2">
      <c r="A579" s="1011"/>
      <c r="B579" s="997"/>
      <c r="C579" s="998"/>
      <c r="D579" s="998"/>
      <c r="E579" s="999"/>
      <c r="F579" s="999"/>
      <c r="G579" s="997"/>
      <c r="H579" s="1000"/>
      <c r="I579" s="1001"/>
      <c r="J579" s="1002"/>
      <c r="K579" s="1001"/>
      <c r="L579" s="997"/>
      <c r="M579" s="997"/>
      <c r="N579" s="1002"/>
    </row>
    <row r="580" spans="1:14" x14ac:dyDescent="0.2">
      <c r="A580" s="1011"/>
      <c r="B580" s="997"/>
      <c r="C580" s="998"/>
      <c r="D580" s="998"/>
      <c r="E580" s="999"/>
      <c r="F580" s="999"/>
      <c r="G580" s="997"/>
      <c r="H580" s="1000"/>
      <c r="I580" s="1001"/>
      <c r="J580" s="1002"/>
      <c r="K580" s="1001"/>
      <c r="L580" s="997"/>
      <c r="M580" s="997"/>
      <c r="N580" s="1002"/>
    </row>
    <row r="581" spans="1:14" x14ac:dyDescent="0.2">
      <c r="A581" s="1011"/>
      <c r="B581" s="997"/>
      <c r="C581" s="998"/>
      <c r="D581" s="998"/>
      <c r="E581" s="999"/>
      <c r="F581" s="999"/>
      <c r="G581" s="997"/>
      <c r="H581" s="1000"/>
      <c r="I581" s="1001"/>
      <c r="J581" s="1002"/>
      <c r="K581" s="1001"/>
      <c r="L581" s="997"/>
      <c r="M581" s="997"/>
      <c r="N581" s="1002"/>
    </row>
    <row r="582" spans="1:14" x14ac:dyDescent="0.2">
      <c r="A582" s="1011"/>
      <c r="B582" s="997"/>
      <c r="C582" s="998"/>
      <c r="D582" s="998"/>
      <c r="E582" s="999"/>
      <c r="F582" s="999"/>
      <c r="G582" s="997"/>
      <c r="H582" s="1000"/>
      <c r="I582" s="1001"/>
      <c r="J582" s="1002"/>
      <c r="K582" s="1001"/>
      <c r="L582" s="997"/>
      <c r="M582" s="997"/>
      <c r="N582" s="1002"/>
    </row>
    <row r="583" spans="1:14" x14ac:dyDescent="0.2">
      <c r="A583" s="1011"/>
      <c r="B583" s="997"/>
      <c r="C583" s="998"/>
      <c r="D583" s="998"/>
      <c r="E583" s="999"/>
      <c r="F583" s="999"/>
      <c r="G583" s="997"/>
      <c r="H583" s="1000"/>
      <c r="I583" s="1001"/>
      <c r="J583" s="1002"/>
      <c r="K583" s="1001"/>
      <c r="L583" s="997"/>
      <c r="M583" s="997"/>
      <c r="N583" s="1002"/>
    </row>
    <row r="584" spans="1:14" x14ac:dyDescent="0.2">
      <c r="A584" s="1011"/>
      <c r="B584" s="997"/>
      <c r="C584" s="998"/>
      <c r="D584" s="998"/>
      <c r="E584" s="999"/>
      <c r="F584" s="999"/>
      <c r="G584" s="997"/>
      <c r="H584" s="1000"/>
      <c r="I584" s="1001"/>
      <c r="J584" s="1002"/>
      <c r="K584" s="1001"/>
      <c r="L584" s="997"/>
      <c r="M584" s="997"/>
      <c r="N584" s="1002"/>
    </row>
    <row r="585" spans="1:14" x14ac:dyDescent="0.2">
      <c r="A585" s="1011"/>
      <c r="B585" s="997"/>
      <c r="C585" s="998"/>
      <c r="D585" s="998"/>
      <c r="E585" s="999"/>
      <c r="F585" s="999"/>
      <c r="G585" s="997"/>
      <c r="H585" s="1000"/>
      <c r="I585" s="1001"/>
      <c r="J585" s="1002"/>
      <c r="K585" s="1001"/>
      <c r="L585" s="997"/>
      <c r="M585" s="997"/>
      <c r="N585" s="1002"/>
    </row>
    <row r="586" spans="1:14" x14ac:dyDescent="0.2">
      <c r="A586" s="1011"/>
      <c r="B586" s="997"/>
      <c r="C586" s="998"/>
      <c r="D586" s="998"/>
      <c r="E586" s="999"/>
      <c r="F586" s="999"/>
      <c r="G586" s="997"/>
      <c r="H586" s="1000"/>
      <c r="I586" s="1001"/>
      <c r="J586" s="1002"/>
      <c r="K586" s="1001"/>
      <c r="L586" s="997"/>
      <c r="M586" s="997"/>
      <c r="N586" s="1002"/>
    </row>
    <row r="587" spans="1:14" x14ac:dyDescent="0.2">
      <c r="A587" s="1011"/>
      <c r="B587" s="997"/>
      <c r="C587" s="998"/>
      <c r="D587" s="998"/>
      <c r="E587" s="999"/>
      <c r="F587" s="999"/>
      <c r="G587" s="997"/>
      <c r="H587" s="1000"/>
      <c r="I587" s="1001"/>
      <c r="J587" s="1002"/>
      <c r="K587" s="1001"/>
      <c r="L587" s="997"/>
      <c r="M587" s="997"/>
      <c r="N587" s="1002"/>
    </row>
    <row r="588" spans="1:14" x14ac:dyDescent="0.2">
      <c r="A588" s="1011"/>
      <c r="B588" s="997"/>
      <c r="C588" s="998"/>
      <c r="D588" s="998"/>
      <c r="E588" s="999"/>
      <c r="F588" s="999"/>
      <c r="G588" s="997"/>
      <c r="H588" s="1000"/>
      <c r="I588" s="1001"/>
      <c r="J588" s="1002"/>
      <c r="K588" s="1001"/>
      <c r="L588" s="997"/>
      <c r="M588" s="997"/>
      <c r="N588" s="1002"/>
    </row>
    <row r="589" spans="1:14" x14ac:dyDescent="0.2">
      <c r="A589" s="1011"/>
      <c r="B589" s="997"/>
      <c r="C589" s="998"/>
      <c r="D589" s="998"/>
      <c r="E589" s="999"/>
      <c r="F589" s="999"/>
      <c r="G589" s="997"/>
      <c r="H589" s="1000"/>
      <c r="I589" s="1001"/>
      <c r="J589" s="1002"/>
      <c r="K589" s="1001"/>
      <c r="L589" s="997"/>
      <c r="M589" s="997"/>
      <c r="N589" s="1002"/>
    </row>
    <row r="590" spans="1:14" x14ac:dyDescent="0.2">
      <c r="A590" s="1011"/>
      <c r="B590" s="997"/>
      <c r="C590" s="998"/>
      <c r="D590" s="998"/>
      <c r="E590" s="999"/>
      <c r="F590" s="999"/>
      <c r="G590" s="997"/>
      <c r="H590" s="1000"/>
      <c r="I590" s="1001"/>
      <c r="J590" s="1002"/>
      <c r="K590" s="1001"/>
      <c r="L590" s="997"/>
      <c r="M590" s="997"/>
      <c r="N590" s="1002"/>
    </row>
    <row r="591" spans="1:14" x14ac:dyDescent="0.2">
      <c r="A591" s="1011"/>
      <c r="B591" s="997"/>
      <c r="C591" s="998"/>
      <c r="D591" s="998"/>
      <c r="E591" s="999"/>
      <c r="F591" s="999"/>
      <c r="G591" s="997"/>
      <c r="H591" s="1000"/>
      <c r="I591" s="1001"/>
      <c r="J591" s="1002"/>
      <c r="K591" s="1001"/>
      <c r="L591" s="997"/>
      <c r="M591" s="997"/>
      <c r="N591" s="1002"/>
    </row>
    <row r="592" spans="1:14" x14ac:dyDescent="0.2">
      <c r="A592" s="1011"/>
      <c r="B592" s="997"/>
      <c r="C592" s="998"/>
      <c r="D592" s="998"/>
      <c r="E592" s="999"/>
      <c r="F592" s="999"/>
      <c r="G592" s="997"/>
      <c r="H592" s="1000"/>
      <c r="I592" s="1001"/>
      <c r="J592" s="1002"/>
      <c r="K592" s="1001"/>
      <c r="L592" s="997"/>
      <c r="M592" s="997"/>
      <c r="N592" s="1002"/>
    </row>
    <row r="593" spans="1:14" x14ac:dyDescent="0.2">
      <c r="A593" s="1011"/>
      <c r="B593" s="997"/>
      <c r="C593" s="998"/>
      <c r="D593" s="998"/>
      <c r="E593" s="999"/>
      <c r="F593" s="999"/>
      <c r="G593" s="997"/>
      <c r="H593" s="1000"/>
      <c r="I593" s="1001"/>
      <c r="J593" s="1002"/>
      <c r="K593" s="1001"/>
      <c r="L593" s="997"/>
      <c r="M593" s="997"/>
      <c r="N593" s="1002"/>
    </row>
    <row r="594" spans="1:14" x14ac:dyDescent="0.2">
      <c r="A594" s="1011"/>
      <c r="B594" s="997"/>
      <c r="C594" s="998"/>
      <c r="D594" s="998"/>
      <c r="E594" s="999"/>
      <c r="F594" s="999"/>
      <c r="G594" s="997"/>
      <c r="H594" s="1000"/>
      <c r="I594" s="1001"/>
      <c r="J594" s="1002"/>
      <c r="K594" s="1001"/>
      <c r="L594" s="997"/>
      <c r="M594" s="997"/>
      <c r="N594" s="1002"/>
    </row>
    <row r="595" spans="1:14" x14ac:dyDescent="0.2">
      <c r="A595" s="1011"/>
      <c r="B595" s="997"/>
      <c r="C595" s="998"/>
      <c r="D595" s="998"/>
      <c r="E595" s="999"/>
      <c r="F595" s="999"/>
      <c r="G595" s="997"/>
      <c r="H595" s="1000"/>
      <c r="I595" s="1001"/>
      <c r="J595" s="1002"/>
      <c r="K595" s="1001"/>
      <c r="L595" s="997"/>
      <c r="M595" s="997"/>
      <c r="N595" s="1002"/>
    </row>
    <row r="596" spans="1:14" x14ac:dyDescent="0.2">
      <c r="A596" s="1011"/>
      <c r="B596" s="997"/>
      <c r="C596" s="998"/>
      <c r="D596" s="998"/>
      <c r="E596" s="999"/>
      <c r="F596" s="999"/>
      <c r="G596" s="997"/>
      <c r="H596" s="1000"/>
      <c r="I596" s="1001"/>
      <c r="J596" s="1002"/>
      <c r="K596" s="1001"/>
      <c r="L596" s="997"/>
      <c r="M596" s="997"/>
      <c r="N596" s="1002"/>
    </row>
    <row r="597" spans="1:14" x14ac:dyDescent="0.2">
      <c r="A597" s="1011"/>
      <c r="B597" s="997"/>
      <c r="C597" s="998"/>
      <c r="D597" s="998"/>
      <c r="E597" s="999"/>
      <c r="F597" s="999"/>
      <c r="G597" s="997"/>
      <c r="H597" s="1000"/>
      <c r="I597" s="1001"/>
      <c r="J597" s="1002"/>
      <c r="K597" s="1001"/>
      <c r="L597" s="997"/>
      <c r="M597" s="997"/>
      <c r="N597" s="1002"/>
    </row>
    <row r="598" spans="1:14" x14ac:dyDescent="0.2">
      <c r="A598" s="1011"/>
      <c r="B598" s="997"/>
      <c r="C598" s="998"/>
      <c r="D598" s="998"/>
      <c r="E598" s="999"/>
      <c r="F598" s="999"/>
      <c r="G598" s="997"/>
      <c r="H598" s="1000"/>
      <c r="I598" s="1001"/>
      <c r="J598" s="1002"/>
      <c r="K598" s="1001"/>
      <c r="L598" s="997"/>
      <c r="M598" s="997"/>
      <c r="N598" s="1002"/>
    </row>
    <row r="599" spans="1:14" x14ac:dyDescent="0.2">
      <c r="A599" s="1011"/>
      <c r="B599" s="997"/>
      <c r="C599" s="998"/>
      <c r="D599" s="998"/>
      <c r="E599" s="999"/>
      <c r="F599" s="999"/>
      <c r="G599" s="997"/>
      <c r="H599" s="1000"/>
      <c r="I599" s="1001"/>
      <c r="J599" s="1002"/>
      <c r="K599" s="1001"/>
      <c r="L599" s="997"/>
      <c r="M599" s="997"/>
      <c r="N599" s="1002"/>
    </row>
    <row r="600" spans="1:14" x14ac:dyDescent="0.2">
      <c r="A600" s="1011"/>
      <c r="B600" s="997"/>
      <c r="C600" s="998"/>
      <c r="D600" s="998"/>
      <c r="E600" s="999"/>
      <c r="F600" s="999"/>
      <c r="G600" s="997"/>
      <c r="H600" s="1000"/>
      <c r="I600" s="1001"/>
      <c r="J600" s="1002"/>
      <c r="K600" s="1001"/>
      <c r="L600" s="997"/>
      <c r="M600" s="997"/>
      <c r="N600" s="1002"/>
    </row>
    <row r="601" spans="1:14" x14ac:dyDescent="0.2">
      <c r="A601" s="1011"/>
      <c r="B601" s="997"/>
      <c r="C601" s="998"/>
      <c r="D601" s="998"/>
      <c r="E601" s="999"/>
      <c r="F601" s="999"/>
      <c r="G601" s="997"/>
      <c r="H601" s="1000"/>
      <c r="I601" s="1001"/>
      <c r="J601" s="1002"/>
      <c r="K601" s="1001"/>
      <c r="L601" s="997"/>
      <c r="M601" s="997"/>
      <c r="N601" s="1002"/>
    </row>
    <row r="602" spans="1:14" x14ac:dyDescent="0.2">
      <c r="A602" s="1011"/>
      <c r="B602" s="997"/>
      <c r="C602" s="998"/>
      <c r="D602" s="998"/>
      <c r="E602" s="999"/>
      <c r="F602" s="999"/>
      <c r="G602" s="997"/>
      <c r="H602" s="1000"/>
      <c r="I602" s="1001"/>
      <c r="J602" s="1002"/>
      <c r="K602" s="1001"/>
      <c r="L602" s="997"/>
      <c r="M602" s="997"/>
      <c r="N602" s="1002"/>
    </row>
    <row r="603" spans="1:14" x14ac:dyDescent="0.2">
      <c r="A603" s="1011"/>
      <c r="B603" s="997"/>
      <c r="C603" s="998"/>
      <c r="D603" s="998"/>
      <c r="E603" s="999"/>
      <c r="F603" s="999"/>
      <c r="G603" s="997"/>
      <c r="H603" s="1000"/>
      <c r="I603" s="1001"/>
      <c r="J603" s="1002"/>
      <c r="K603" s="1001"/>
      <c r="L603" s="997"/>
      <c r="M603" s="997"/>
      <c r="N603" s="1002"/>
    </row>
    <row r="604" spans="1:14" x14ac:dyDescent="0.2">
      <c r="A604" s="1011"/>
      <c r="B604" s="997"/>
      <c r="C604" s="998"/>
      <c r="D604" s="998"/>
      <c r="E604" s="999"/>
      <c r="F604" s="999"/>
      <c r="G604" s="997"/>
      <c r="H604" s="1000"/>
      <c r="I604" s="1001"/>
      <c r="J604" s="1002"/>
      <c r="K604" s="1001"/>
      <c r="L604" s="997"/>
      <c r="M604" s="997"/>
      <c r="N604" s="1002"/>
    </row>
    <row r="605" spans="1:14" x14ac:dyDescent="0.2">
      <c r="A605" s="1011"/>
      <c r="B605" s="997"/>
      <c r="C605" s="998"/>
      <c r="D605" s="998"/>
      <c r="E605" s="999"/>
      <c r="F605" s="999"/>
      <c r="G605" s="997"/>
      <c r="H605" s="1000"/>
      <c r="I605" s="1001"/>
      <c r="J605" s="1002"/>
      <c r="K605" s="1001"/>
      <c r="L605" s="997"/>
      <c r="M605" s="997"/>
      <c r="N605" s="1002"/>
    </row>
    <row r="606" spans="1:14" x14ac:dyDescent="0.2">
      <c r="A606" s="1011"/>
      <c r="B606" s="997"/>
      <c r="C606" s="998"/>
      <c r="D606" s="998"/>
      <c r="E606" s="999"/>
      <c r="F606" s="999"/>
      <c r="G606" s="997"/>
      <c r="H606" s="1000"/>
      <c r="I606" s="1001"/>
      <c r="J606" s="1002"/>
      <c r="K606" s="1001"/>
      <c r="L606" s="997"/>
      <c r="M606" s="997"/>
      <c r="N606" s="1002"/>
    </row>
    <row r="607" spans="1:14" x14ac:dyDescent="0.2">
      <c r="A607" s="1011"/>
      <c r="B607" s="997"/>
      <c r="C607" s="998"/>
      <c r="D607" s="998"/>
      <c r="E607" s="999"/>
      <c r="F607" s="999"/>
      <c r="G607" s="997"/>
      <c r="H607" s="1000"/>
      <c r="I607" s="1001"/>
      <c r="J607" s="1002"/>
      <c r="K607" s="1001"/>
      <c r="L607" s="997"/>
      <c r="M607" s="997"/>
      <c r="N607" s="1002"/>
    </row>
    <row r="608" spans="1:14" x14ac:dyDescent="0.2">
      <c r="A608" s="1011"/>
      <c r="B608" s="997"/>
      <c r="C608" s="998"/>
      <c r="D608" s="998"/>
      <c r="E608" s="999"/>
      <c r="F608" s="999"/>
      <c r="G608" s="997"/>
      <c r="H608" s="1000"/>
      <c r="I608" s="1001"/>
      <c r="J608" s="1002"/>
      <c r="K608" s="1001"/>
      <c r="L608" s="997"/>
      <c r="M608" s="997"/>
      <c r="N608" s="1002"/>
    </row>
    <row r="609" spans="1:14" x14ac:dyDescent="0.2">
      <c r="A609" s="1011"/>
      <c r="B609" s="997"/>
      <c r="C609" s="998"/>
      <c r="D609" s="998"/>
      <c r="E609" s="999"/>
      <c r="F609" s="999"/>
      <c r="G609" s="997"/>
      <c r="H609" s="1000"/>
      <c r="I609" s="1001"/>
      <c r="J609" s="1002"/>
      <c r="K609" s="1001"/>
      <c r="L609" s="997"/>
      <c r="M609" s="997"/>
      <c r="N609" s="1002"/>
    </row>
    <row r="610" spans="1:14" x14ac:dyDescent="0.2">
      <c r="A610" s="1011"/>
      <c r="B610" s="997"/>
      <c r="C610" s="998"/>
      <c r="D610" s="998"/>
      <c r="E610" s="999"/>
      <c r="F610" s="999"/>
      <c r="G610" s="997"/>
      <c r="H610" s="1000"/>
      <c r="I610" s="1001"/>
      <c r="J610" s="1002"/>
      <c r="K610" s="1001"/>
      <c r="L610" s="997"/>
      <c r="M610" s="997"/>
      <c r="N610" s="1002"/>
    </row>
    <row r="611" spans="1:14" x14ac:dyDescent="0.2">
      <c r="A611" s="1011"/>
      <c r="B611" s="997"/>
      <c r="C611" s="998"/>
      <c r="D611" s="998"/>
      <c r="E611" s="999"/>
      <c r="F611" s="999"/>
      <c r="G611" s="997"/>
      <c r="H611" s="1000"/>
      <c r="I611" s="1001"/>
      <c r="J611" s="1002"/>
      <c r="K611" s="1001"/>
      <c r="L611" s="997"/>
      <c r="M611" s="997"/>
      <c r="N611" s="1002"/>
    </row>
    <row r="612" spans="1:14" x14ac:dyDescent="0.2">
      <c r="A612" s="1011"/>
      <c r="B612" s="997"/>
      <c r="C612" s="998"/>
      <c r="D612" s="998"/>
      <c r="E612" s="999"/>
      <c r="F612" s="999"/>
      <c r="G612" s="997"/>
      <c r="H612" s="1000"/>
      <c r="I612" s="1001"/>
      <c r="J612" s="1002"/>
      <c r="K612" s="1001"/>
      <c r="L612" s="997"/>
      <c r="M612" s="997"/>
      <c r="N612" s="1002"/>
    </row>
    <row r="613" spans="1:14" x14ac:dyDescent="0.2">
      <c r="A613" s="1011"/>
      <c r="B613" s="997"/>
      <c r="C613" s="998"/>
      <c r="D613" s="998"/>
      <c r="E613" s="999"/>
      <c r="F613" s="999"/>
      <c r="G613" s="997"/>
      <c r="H613" s="1000"/>
      <c r="I613" s="1001"/>
      <c r="J613" s="1002"/>
      <c r="K613" s="1001"/>
      <c r="L613" s="997"/>
      <c r="M613" s="997"/>
      <c r="N613" s="1002"/>
    </row>
    <row r="614" spans="1:14" x14ac:dyDescent="0.2">
      <c r="A614" s="1011"/>
      <c r="B614" s="997"/>
      <c r="C614" s="998"/>
      <c r="D614" s="998"/>
      <c r="E614" s="999"/>
      <c r="F614" s="999"/>
      <c r="G614" s="997"/>
      <c r="H614" s="1000"/>
      <c r="I614" s="1001"/>
      <c r="J614" s="1002"/>
      <c r="K614" s="1001"/>
      <c r="L614" s="997"/>
      <c r="M614" s="997"/>
      <c r="N614" s="1002"/>
    </row>
    <row r="615" spans="1:14" x14ac:dyDescent="0.2">
      <c r="A615" s="1011"/>
      <c r="B615" s="997"/>
      <c r="C615" s="998"/>
      <c r="D615" s="998"/>
      <c r="E615" s="999"/>
      <c r="F615" s="999"/>
      <c r="G615" s="997"/>
      <c r="H615" s="1000"/>
      <c r="I615" s="1001"/>
      <c r="J615" s="1002"/>
      <c r="K615" s="1001"/>
      <c r="L615" s="997"/>
      <c r="M615" s="997"/>
      <c r="N615" s="1002"/>
    </row>
    <row r="616" spans="1:14" x14ac:dyDescent="0.2">
      <c r="A616" s="1011"/>
      <c r="B616" s="997"/>
      <c r="C616" s="998"/>
      <c r="D616" s="998"/>
      <c r="E616" s="999"/>
      <c r="F616" s="999"/>
      <c r="G616" s="997"/>
      <c r="H616" s="1000"/>
      <c r="I616" s="1001"/>
      <c r="J616" s="1002"/>
      <c r="K616" s="1001"/>
      <c r="L616" s="997"/>
      <c r="M616" s="997"/>
      <c r="N616" s="1002"/>
    </row>
    <row r="617" spans="1:14" x14ac:dyDescent="0.2">
      <c r="A617" s="1011"/>
      <c r="B617" s="997"/>
      <c r="C617" s="998"/>
      <c r="D617" s="998"/>
      <c r="E617" s="999"/>
      <c r="F617" s="999"/>
      <c r="G617" s="997"/>
      <c r="H617" s="1000"/>
      <c r="I617" s="1001"/>
      <c r="J617" s="1002"/>
      <c r="K617" s="1001"/>
      <c r="L617" s="997"/>
      <c r="M617" s="997"/>
      <c r="N617" s="1002"/>
    </row>
    <row r="618" spans="1:14" x14ac:dyDescent="0.2">
      <c r="A618" s="1011"/>
      <c r="B618" s="997"/>
      <c r="C618" s="998"/>
      <c r="D618" s="998"/>
      <c r="E618" s="999"/>
      <c r="F618" s="999"/>
      <c r="G618" s="997"/>
      <c r="H618" s="1000"/>
      <c r="I618" s="1001"/>
      <c r="J618" s="1002"/>
      <c r="K618" s="1001"/>
      <c r="L618" s="997"/>
      <c r="M618" s="997"/>
      <c r="N618" s="1002"/>
    </row>
    <row r="619" spans="1:14" x14ac:dyDescent="0.2">
      <c r="A619" s="1011"/>
      <c r="B619" s="997"/>
      <c r="C619" s="998"/>
      <c r="D619" s="998"/>
      <c r="E619" s="999"/>
      <c r="F619" s="999"/>
      <c r="G619" s="997"/>
      <c r="H619" s="1000"/>
      <c r="I619" s="1001"/>
      <c r="J619" s="1002"/>
      <c r="K619" s="1001"/>
      <c r="L619" s="997"/>
      <c r="M619" s="997"/>
      <c r="N619" s="1002"/>
    </row>
    <row r="620" spans="1:14" x14ac:dyDescent="0.2">
      <c r="A620" s="1011"/>
      <c r="B620" s="997"/>
      <c r="C620" s="998"/>
      <c r="D620" s="998"/>
      <c r="E620" s="999"/>
      <c r="F620" s="999"/>
      <c r="G620" s="997"/>
      <c r="H620" s="1000"/>
      <c r="I620" s="1001"/>
      <c r="J620" s="1002"/>
      <c r="K620" s="1001"/>
      <c r="L620" s="997"/>
      <c r="M620" s="997"/>
      <c r="N620" s="1002"/>
    </row>
    <row r="621" spans="1:14" x14ac:dyDescent="0.2">
      <c r="A621" s="1011"/>
      <c r="B621" s="997"/>
      <c r="C621" s="998"/>
      <c r="D621" s="998"/>
      <c r="E621" s="999"/>
      <c r="F621" s="999"/>
      <c r="G621" s="997"/>
      <c r="H621" s="1000"/>
      <c r="I621" s="1001"/>
      <c r="J621" s="1002"/>
      <c r="K621" s="1001"/>
      <c r="L621" s="997"/>
      <c r="M621" s="997"/>
      <c r="N621" s="1002"/>
    </row>
    <row r="622" spans="1:14" x14ac:dyDescent="0.2">
      <c r="A622" s="1011"/>
      <c r="B622" s="997"/>
      <c r="C622" s="998"/>
      <c r="D622" s="998"/>
      <c r="E622" s="999"/>
      <c r="F622" s="999"/>
      <c r="G622" s="997"/>
      <c r="H622" s="1000"/>
      <c r="I622" s="1001"/>
      <c r="J622" s="1002"/>
      <c r="K622" s="1001"/>
      <c r="L622" s="997"/>
      <c r="M622" s="997"/>
      <c r="N622" s="1002"/>
    </row>
    <row r="623" spans="1:14" x14ac:dyDescent="0.2">
      <c r="A623" s="1011"/>
      <c r="B623" s="997"/>
      <c r="C623" s="998"/>
      <c r="D623" s="998"/>
      <c r="E623" s="999"/>
      <c r="F623" s="999"/>
      <c r="G623" s="997"/>
      <c r="H623" s="1000"/>
      <c r="I623" s="1001"/>
      <c r="J623" s="1002"/>
      <c r="K623" s="1001"/>
      <c r="L623" s="997"/>
      <c r="M623" s="997"/>
      <c r="N623" s="1002"/>
    </row>
    <row r="624" spans="1:14" x14ac:dyDescent="0.2">
      <c r="A624" s="1011"/>
      <c r="B624" s="997"/>
      <c r="C624" s="998"/>
      <c r="D624" s="998"/>
      <c r="E624" s="999"/>
      <c r="F624" s="999"/>
      <c r="G624" s="997"/>
      <c r="H624" s="1000"/>
      <c r="I624" s="1001"/>
      <c r="J624" s="1002"/>
      <c r="K624" s="1001"/>
      <c r="L624" s="997"/>
      <c r="M624" s="997"/>
      <c r="N624" s="1002"/>
    </row>
    <row r="625" spans="1:14" x14ac:dyDescent="0.2">
      <c r="A625" s="1011"/>
      <c r="B625" s="997"/>
      <c r="C625" s="998"/>
      <c r="D625" s="998"/>
      <c r="E625" s="999"/>
      <c r="F625" s="999"/>
      <c r="G625" s="997"/>
      <c r="H625" s="1000"/>
      <c r="I625" s="1001"/>
      <c r="J625" s="1002"/>
      <c r="K625" s="1001"/>
      <c r="L625" s="997"/>
      <c r="M625" s="997"/>
      <c r="N625" s="1002"/>
    </row>
    <row r="626" spans="1:14" x14ac:dyDescent="0.2">
      <c r="A626" s="1011"/>
      <c r="B626" s="997"/>
      <c r="C626" s="998"/>
      <c r="D626" s="998"/>
      <c r="E626" s="999"/>
      <c r="F626" s="999"/>
      <c r="G626" s="997"/>
      <c r="H626" s="1000"/>
      <c r="I626" s="1001"/>
      <c r="J626" s="1002"/>
      <c r="K626" s="1001"/>
      <c r="L626" s="997"/>
      <c r="M626" s="997"/>
      <c r="N626" s="1002"/>
    </row>
    <row r="627" spans="1:14" x14ac:dyDescent="0.2">
      <c r="A627" s="1011"/>
      <c r="B627" s="997"/>
      <c r="C627" s="998"/>
      <c r="D627" s="998"/>
      <c r="E627" s="999"/>
      <c r="F627" s="999"/>
      <c r="G627" s="997"/>
      <c r="H627" s="1000"/>
      <c r="I627" s="1001"/>
      <c r="J627" s="1002"/>
      <c r="K627" s="1001"/>
      <c r="L627" s="997"/>
      <c r="M627" s="997"/>
      <c r="N627" s="1002"/>
    </row>
    <row r="628" spans="1:14" x14ac:dyDescent="0.2">
      <c r="A628" s="1011"/>
      <c r="B628" s="997"/>
      <c r="C628" s="998"/>
      <c r="D628" s="998"/>
      <c r="E628" s="999"/>
      <c r="F628" s="999"/>
      <c r="G628" s="997"/>
      <c r="H628" s="1000"/>
      <c r="I628" s="1001"/>
      <c r="J628" s="1002"/>
      <c r="K628" s="1001"/>
      <c r="L628" s="997"/>
      <c r="M628" s="997"/>
      <c r="N628" s="1002"/>
    </row>
    <row r="629" spans="1:14" x14ac:dyDescent="0.2">
      <c r="A629" s="1011"/>
      <c r="B629" s="997"/>
      <c r="C629" s="998"/>
      <c r="D629" s="998"/>
      <c r="E629" s="999"/>
      <c r="F629" s="999"/>
      <c r="G629" s="997"/>
      <c r="H629" s="1000"/>
      <c r="I629" s="1001"/>
      <c r="J629" s="1002"/>
      <c r="K629" s="1001"/>
      <c r="L629" s="997"/>
      <c r="M629" s="997"/>
      <c r="N629" s="1002"/>
    </row>
    <row r="630" spans="1:14" x14ac:dyDescent="0.2">
      <c r="A630" s="1011"/>
      <c r="B630" s="997"/>
      <c r="C630" s="998"/>
      <c r="D630" s="998"/>
      <c r="E630" s="999"/>
      <c r="F630" s="999"/>
      <c r="G630" s="997"/>
      <c r="H630" s="1000"/>
      <c r="I630" s="1001"/>
      <c r="J630" s="1002"/>
      <c r="K630" s="1001"/>
      <c r="L630" s="997"/>
      <c r="M630" s="997"/>
      <c r="N630" s="1002"/>
    </row>
    <row r="631" spans="1:14" x14ac:dyDescent="0.2">
      <c r="A631" s="1011"/>
      <c r="B631" s="997"/>
      <c r="C631" s="998"/>
      <c r="D631" s="998"/>
      <c r="E631" s="999"/>
      <c r="F631" s="999"/>
      <c r="G631" s="997"/>
      <c r="H631" s="1000"/>
      <c r="I631" s="1001"/>
      <c r="J631" s="1002"/>
      <c r="K631" s="1001"/>
      <c r="L631" s="997"/>
      <c r="M631" s="997"/>
      <c r="N631" s="1002"/>
    </row>
    <row r="632" spans="1:14" x14ac:dyDescent="0.2">
      <c r="A632" s="1011"/>
      <c r="B632" s="997"/>
      <c r="C632" s="998"/>
      <c r="D632" s="998"/>
      <c r="E632" s="999"/>
      <c r="F632" s="999"/>
      <c r="G632" s="997"/>
      <c r="H632" s="1000"/>
      <c r="I632" s="1001"/>
      <c r="J632" s="1002"/>
      <c r="K632" s="1001"/>
      <c r="L632" s="997"/>
      <c r="M632" s="997"/>
      <c r="N632" s="1002"/>
    </row>
    <row r="633" spans="1:14" x14ac:dyDescent="0.2">
      <c r="A633" s="1011"/>
      <c r="B633" s="997"/>
      <c r="C633" s="998"/>
      <c r="D633" s="998"/>
      <c r="E633" s="999"/>
      <c r="F633" s="999"/>
      <c r="G633" s="997"/>
      <c r="H633" s="1000"/>
      <c r="I633" s="1001"/>
      <c r="J633" s="1002"/>
      <c r="K633" s="1001"/>
      <c r="L633" s="997"/>
      <c r="M633" s="997"/>
      <c r="N633" s="1002"/>
    </row>
    <row r="634" spans="1:14" x14ac:dyDescent="0.2">
      <c r="A634" s="1011"/>
      <c r="B634" s="997"/>
      <c r="C634" s="998"/>
      <c r="D634" s="998"/>
      <c r="E634" s="999"/>
      <c r="F634" s="999"/>
      <c r="G634" s="997"/>
      <c r="H634" s="1000"/>
      <c r="I634" s="1001"/>
      <c r="J634" s="1002"/>
      <c r="K634" s="1001"/>
      <c r="L634" s="997"/>
      <c r="M634" s="997"/>
      <c r="N634" s="1002"/>
    </row>
    <row r="635" spans="1:14" x14ac:dyDescent="0.2">
      <c r="A635" s="1011"/>
      <c r="B635" s="997"/>
      <c r="C635" s="998"/>
      <c r="D635" s="998"/>
      <c r="E635" s="999"/>
      <c r="F635" s="999"/>
      <c r="G635" s="997"/>
      <c r="H635" s="1000"/>
      <c r="I635" s="1001"/>
      <c r="J635" s="1002"/>
      <c r="K635" s="1001"/>
      <c r="L635" s="997"/>
      <c r="M635" s="997"/>
      <c r="N635" s="1002"/>
    </row>
    <row r="636" spans="1:14" x14ac:dyDescent="0.2">
      <c r="A636" s="1011"/>
      <c r="B636" s="997"/>
      <c r="C636" s="998"/>
      <c r="D636" s="998"/>
      <c r="E636" s="999"/>
      <c r="F636" s="999"/>
      <c r="G636" s="997"/>
      <c r="H636" s="1000"/>
      <c r="I636" s="1001"/>
      <c r="J636" s="1002"/>
      <c r="K636" s="1001"/>
      <c r="L636" s="997"/>
      <c r="M636" s="997"/>
      <c r="N636" s="1002"/>
    </row>
    <row r="637" spans="1:14" x14ac:dyDescent="0.2">
      <c r="A637" s="1011"/>
      <c r="B637" s="997"/>
      <c r="C637" s="998"/>
      <c r="D637" s="998"/>
      <c r="E637" s="999"/>
      <c r="F637" s="999"/>
      <c r="G637" s="997"/>
      <c r="H637" s="1000"/>
      <c r="I637" s="1001"/>
      <c r="J637" s="1002"/>
      <c r="K637" s="1001"/>
      <c r="L637" s="997"/>
      <c r="M637" s="997"/>
      <c r="N637" s="1002"/>
    </row>
    <row r="638" spans="1:14" x14ac:dyDescent="0.2">
      <c r="A638" s="1011"/>
      <c r="B638" s="997"/>
      <c r="C638" s="998"/>
      <c r="D638" s="998"/>
      <c r="E638" s="999"/>
      <c r="F638" s="999"/>
      <c r="G638" s="997"/>
      <c r="H638" s="1000"/>
      <c r="I638" s="1001"/>
      <c r="J638" s="1002"/>
      <c r="K638" s="1001"/>
      <c r="L638" s="997"/>
      <c r="M638" s="997"/>
      <c r="N638" s="1002"/>
    </row>
    <row r="639" spans="1:14" x14ac:dyDescent="0.2">
      <c r="A639" s="1011"/>
      <c r="B639" s="997"/>
      <c r="C639" s="998"/>
      <c r="D639" s="998"/>
      <c r="E639" s="999"/>
      <c r="F639" s="999"/>
      <c r="G639" s="997"/>
      <c r="H639" s="1000"/>
      <c r="I639" s="1001"/>
      <c r="J639" s="1002"/>
      <c r="K639" s="1001"/>
      <c r="L639" s="997"/>
      <c r="M639" s="997"/>
      <c r="N639" s="1002"/>
    </row>
    <row r="640" spans="1:14" x14ac:dyDescent="0.2">
      <c r="A640" s="1011"/>
      <c r="B640" s="997"/>
      <c r="C640" s="998"/>
      <c r="D640" s="998"/>
      <c r="E640" s="999"/>
      <c r="F640" s="999"/>
      <c r="G640" s="997"/>
      <c r="H640" s="1000"/>
      <c r="I640" s="1001"/>
      <c r="J640" s="1002"/>
      <c r="K640" s="1001"/>
      <c r="L640" s="997"/>
      <c r="M640" s="997"/>
      <c r="N640" s="1002"/>
    </row>
    <row r="641" spans="1:14" x14ac:dyDescent="0.2">
      <c r="A641" s="1011"/>
      <c r="B641" s="997"/>
      <c r="C641" s="998"/>
      <c r="D641" s="998"/>
      <c r="E641" s="999"/>
      <c r="F641" s="999"/>
      <c r="G641" s="997"/>
      <c r="H641" s="1000"/>
      <c r="I641" s="1001"/>
      <c r="J641" s="1002"/>
      <c r="K641" s="1001"/>
      <c r="L641" s="997"/>
      <c r="M641" s="997"/>
      <c r="N641" s="1002"/>
    </row>
    <row r="642" spans="1:14" x14ac:dyDescent="0.2">
      <c r="A642" s="1011"/>
      <c r="B642" s="997"/>
      <c r="C642" s="998"/>
      <c r="D642" s="998"/>
      <c r="E642" s="999"/>
      <c r="F642" s="999"/>
      <c r="G642" s="997"/>
      <c r="H642" s="1000"/>
      <c r="I642" s="1001"/>
      <c r="J642" s="1002"/>
      <c r="K642" s="1001"/>
      <c r="L642" s="997"/>
      <c r="M642" s="997"/>
      <c r="N642" s="1002"/>
    </row>
    <row r="643" spans="1:14" x14ac:dyDescent="0.2">
      <c r="A643" s="1011"/>
      <c r="B643" s="997"/>
      <c r="C643" s="998"/>
      <c r="D643" s="998"/>
      <c r="E643" s="999"/>
      <c r="F643" s="999"/>
      <c r="G643" s="997"/>
      <c r="H643" s="1000"/>
      <c r="I643" s="1001"/>
      <c r="J643" s="1002"/>
      <c r="K643" s="1001"/>
      <c r="L643" s="997"/>
      <c r="M643" s="997"/>
      <c r="N643" s="1002"/>
    </row>
    <row r="644" spans="1:14" x14ac:dyDescent="0.2">
      <c r="A644" s="1011"/>
      <c r="B644" s="997"/>
      <c r="C644" s="998"/>
      <c r="D644" s="998"/>
      <c r="E644" s="999"/>
      <c r="F644" s="999"/>
      <c r="G644" s="997"/>
      <c r="H644" s="1000"/>
      <c r="I644" s="1001"/>
      <c r="J644" s="1002"/>
      <c r="K644" s="1001"/>
      <c r="L644" s="997"/>
      <c r="M644" s="997"/>
      <c r="N644" s="1002"/>
    </row>
    <row r="645" spans="1:14" x14ac:dyDescent="0.2">
      <c r="A645" s="1011"/>
      <c r="B645" s="997"/>
      <c r="C645" s="998"/>
      <c r="D645" s="998"/>
      <c r="E645" s="999"/>
      <c r="F645" s="999"/>
      <c r="G645" s="997"/>
      <c r="H645" s="1000"/>
      <c r="I645" s="1001"/>
      <c r="J645" s="1002"/>
      <c r="K645" s="1001"/>
      <c r="L645" s="997"/>
      <c r="M645" s="997"/>
      <c r="N645" s="1002"/>
    </row>
    <row r="646" spans="1:14" x14ac:dyDescent="0.2">
      <c r="A646" s="1011"/>
      <c r="B646" s="997"/>
      <c r="C646" s="998"/>
      <c r="D646" s="998"/>
      <c r="E646" s="999"/>
      <c r="F646" s="999"/>
      <c r="G646" s="997"/>
      <c r="H646" s="1000"/>
      <c r="I646" s="1001"/>
      <c r="J646" s="1002"/>
      <c r="K646" s="1001"/>
      <c r="L646" s="997"/>
      <c r="M646" s="997"/>
      <c r="N646" s="1002"/>
    </row>
    <row r="647" spans="1:14" x14ac:dyDescent="0.2">
      <c r="A647" s="1011"/>
      <c r="B647" s="997"/>
      <c r="C647" s="998"/>
      <c r="D647" s="998"/>
      <c r="E647" s="999"/>
      <c r="F647" s="999"/>
      <c r="G647" s="997"/>
      <c r="H647" s="1000"/>
      <c r="I647" s="1001"/>
      <c r="J647" s="1002"/>
      <c r="K647" s="1001"/>
      <c r="L647" s="997"/>
      <c r="M647" s="997"/>
      <c r="N647" s="1002"/>
    </row>
    <row r="648" spans="1:14" x14ac:dyDescent="0.2">
      <c r="A648" s="1011"/>
      <c r="B648" s="997"/>
      <c r="C648" s="998"/>
      <c r="D648" s="998"/>
      <c r="E648" s="999"/>
      <c r="F648" s="999"/>
      <c r="G648" s="997"/>
      <c r="H648" s="1000"/>
      <c r="I648" s="1001"/>
      <c r="J648" s="1002"/>
      <c r="K648" s="1001"/>
      <c r="L648" s="997"/>
      <c r="M648" s="997"/>
      <c r="N648" s="1002"/>
    </row>
    <row r="649" spans="1:14" x14ac:dyDescent="0.2">
      <c r="A649" s="1011"/>
      <c r="B649" s="997"/>
      <c r="C649" s="998"/>
      <c r="D649" s="998"/>
      <c r="E649" s="999"/>
      <c r="F649" s="999"/>
      <c r="G649" s="997"/>
      <c r="H649" s="1000"/>
      <c r="I649" s="1001"/>
      <c r="J649" s="1002"/>
      <c r="K649" s="1001"/>
      <c r="L649" s="997"/>
      <c r="M649" s="997"/>
      <c r="N649" s="1002"/>
    </row>
    <row r="650" spans="1:14" x14ac:dyDescent="0.2">
      <c r="A650" s="1011"/>
      <c r="B650" s="997"/>
      <c r="C650" s="998"/>
      <c r="D650" s="998"/>
      <c r="E650" s="999"/>
      <c r="F650" s="999"/>
      <c r="G650" s="997"/>
      <c r="H650" s="1000"/>
      <c r="I650" s="1001"/>
      <c r="J650" s="1002"/>
      <c r="K650" s="1001"/>
      <c r="L650" s="997"/>
      <c r="M650" s="997"/>
      <c r="N650" s="1002"/>
    </row>
    <row r="651" spans="1:14" x14ac:dyDescent="0.2">
      <c r="A651" s="1011"/>
      <c r="B651" s="997"/>
      <c r="C651" s="998"/>
      <c r="D651" s="998"/>
      <c r="E651" s="999"/>
      <c r="F651" s="999"/>
      <c r="G651" s="997"/>
      <c r="H651" s="1000"/>
      <c r="I651" s="1001"/>
      <c r="J651" s="1002"/>
      <c r="K651" s="1001"/>
      <c r="L651" s="997"/>
      <c r="M651" s="997"/>
      <c r="N651" s="1002"/>
    </row>
    <row r="652" spans="1:14" x14ac:dyDescent="0.2">
      <c r="A652" s="1011"/>
      <c r="B652" s="997"/>
      <c r="C652" s="998"/>
      <c r="D652" s="998"/>
      <c r="E652" s="999"/>
      <c r="F652" s="999"/>
      <c r="G652" s="997"/>
      <c r="H652" s="1000"/>
      <c r="I652" s="1001"/>
      <c r="J652" s="1002"/>
      <c r="K652" s="1001"/>
      <c r="L652" s="997"/>
      <c r="M652" s="997"/>
      <c r="N652" s="1002"/>
    </row>
    <row r="653" spans="1:14" x14ac:dyDescent="0.2">
      <c r="A653" s="1011"/>
      <c r="B653" s="997"/>
      <c r="C653" s="998"/>
      <c r="D653" s="998"/>
      <c r="E653" s="999"/>
      <c r="F653" s="999"/>
      <c r="G653" s="997"/>
      <c r="H653" s="1000"/>
      <c r="I653" s="1001"/>
      <c r="J653" s="1002"/>
      <c r="K653" s="1001"/>
      <c r="L653" s="997"/>
      <c r="M653" s="997"/>
      <c r="N653" s="1002"/>
    </row>
    <row r="654" spans="1:14" x14ac:dyDescent="0.2">
      <c r="A654" s="1011"/>
      <c r="B654" s="997"/>
      <c r="C654" s="998"/>
      <c r="D654" s="998"/>
      <c r="E654" s="999"/>
      <c r="F654" s="999"/>
      <c r="G654" s="997"/>
      <c r="H654" s="1000"/>
      <c r="I654" s="1001"/>
      <c r="J654" s="1002"/>
      <c r="K654" s="1001"/>
      <c r="L654" s="997"/>
      <c r="M654" s="997"/>
      <c r="N654" s="1002"/>
    </row>
    <row r="655" spans="1:14" x14ac:dyDescent="0.2">
      <c r="A655" s="1011"/>
      <c r="B655" s="997"/>
      <c r="C655" s="998"/>
      <c r="D655" s="998"/>
      <c r="E655" s="999"/>
      <c r="F655" s="999"/>
      <c r="G655" s="997"/>
      <c r="H655" s="1000"/>
      <c r="I655" s="1001"/>
      <c r="J655" s="1002"/>
      <c r="K655" s="1001"/>
      <c r="L655" s="997"/>
      <c r="M655" s="997"/>
      <c r="N655" s="1002"/>
    </row>
    <row r="656" spans="1:14" x14ac:dyDescent="0.2">
      <c r="A656" s="1011"/>
      <c r="B656" s="997"/>
      <c r="C656" s="998"/>
      <c r="D656" s="998"/>
      <c r="E656" s="999"/>
      <c r="F656" s="999"/>
      <c r="G656" s="997"/>
      <c r="H656" s="1000"/>
      <c r="I656" s="1001"/>
      <c r="J656" s="1002"/>
      <c r="K656" s="1001"/>
      <c r="L656" s="997"/>
      <c r="M656" s="997"/>
      <c r="N656" s="1002"/>
    </row>
    <row r="657" spans="1:14" x14ac:dyDescent="0.2">
      <c r="A657" s="1011"/>
      <c r="B657" s="997"/>
      <c r="C657" s="998"/>
      <c r="D657" s="998"/>
      <c r="E657" s="999"/>
      <c r="F657" s="999"/>
      <c r="G657" s="997"/>
      <c r="H657" s="1000"/>
      <c r="I657" s="1001"/>
      <c r="J657" s="1002"/>
      <c r="K657" s="1001"/>
      <c r="L657" s="997"/>
      <c r="M657" s="997"/>
      <c r="N657" s="1002"/>
    </row>
    <row r="658" spans="1:14" x14ac:dyDescent="0.2">
      <c r="A658" s="1011"/>
      <c r="B658" s="997"/>
      <c r="C658" s="998"/>
      <c r="D658" s="998"/>
      <c r="E658" s="999"/>
      <c r="F658" s="999"/>
      <c r="G658" s="997"/>
      <c r="H658" s="1000"/>
      <c r="I658" s="1001"/>
      <c r="J658" s="1002"/>
      <c r="K658" s="1001"/>
      <c r="L658" s="997"/>
      <c r="M658" s="997"/>
      <c r="N658" s="1002"/>
    </row>
    <row r="659" spans="1:14" x14ac:dyDescent="0.2">
      <c r="A659" s="1011"/>
      <c r="B659" s="997"/>
      <c r="C659" s="998"/>
      <c r="D659" s="998"/>
      <c r="E659" s="999"/>
      <c r="F659" s="999"/>
      <c r="G659" s="997"/>
      <c r="H659" s="1000"/>
      <c r="I659" s="1001"/>
      <c r="J659" s="1002"/>
      <c r="K659" s="1001"/>
      <c r="L659" s="997"/>
      <c r="M659" s="997"/>
      <c r="N659" s="1002"/>
    </row>
    <row r="660" spans="1:14" x14ac:dyDescent="0.2">
      <c r="A660" s="1011"/>
      <c r="B660" s="997"/>
      <c r="C660" s="998"/>
      <c r="D660" s="998"/>
      <c r="E660" s="999"/>
      <c r="F660" s="999"/>
      <c r="G660" s="997"/>
      <c r="H660" s="1000"/>
      <c r="I660" s="1001"/>
      <c r="J660" s="1002"/>
      <c r="K660" s="1001"/>
      <c r="L660" s="997"/>
      <c r="M660" s="997"/>
      <c r="N660" s="1002"/>
    </row>
    <row r="661" spans="1:14" x14ac:dyDescent="0.2">
      <c r="A661" s="1011"/>
      <c r="B661" s="997"/>
      <c r="C661" s="998"/>
      <c r="D661" s="998"/>
      <c r="E661" s="999"/>
      <c r="F661" s="999"/>
      <c r="G661" s="997"/>
      <c r="H661" s="1000"/>
      <c r="I661" s="1001"/>
      <c r="J661" s="1002"/>
      <c r="K661" s="1001"/>
      <c r="L661" s="997"/>
      <c r="M661" s="997"/>
      <c r="N661" s="1002"/>
    </row>
    <row r="662" spans="1:14" x14ac:dyDescent="0.2">
      <c r="A662" s="1011"/>
      <c r="B662" s="997"/>
      <c r="C662" s="998"/>
      <c r="D662" s="998"/>
      <c r="E662" s="999"/>
      <c r="F662" s="999"/>
      <c r="G662" s="997"/>
      <c r="H662" s="1000"/>
      <c r="I662" s="1001"/>
      <c r="J662" s="1002"/>
      <c r="K662" s="1001"/>
      <c r="L662" s="997"/>
      <c r="M662" s="997"/>
      <c r="N662" s="1002"/>
    </row>
    <row r="663" spans="1:14" x14ac:dyDescent="0.2">
      <c r="A663" s="1011"/>
      <c r="B663" s="997"/>
      <c r="C663" s="998"/>
      <c r="D663" s="998"/>
      <c r="E663" s="999"/>
      <c r="F663" s="999"/>
      <c r="G663" s="997"/>
      <c r="H663" s="1000"/>
      <c r="I663" s="1001"/>
      <c r="J663" s="1002"/>
      <c r="K663" s="1001"/>
      <c r="L663" s="997"/>
      <c r="M663" s="997"/>
      <c r="N663" s="1002"/>
    </row>
    <row r="664" spans="1:14" x14ac:dyDescent="0.2">
      <c r="A664" s="1011"/>
      <c r="B664" s="997"/>
      <c r="C664" s="998"/>
      <c r="D664" s="998"/>
      <c r="E664" s="999"/>
      <c r="F664" s="999"/>
      <c r="G664" s="997"/>
      <c r="H664" s="1000"/>
      <c r="I664" s="1001"/>
      <c r="J664" s="1002"/>
      <c r="K664" s="1001"/>
      <c r="L664" s="997"/>
      <c r="M664" s="997"/>
      <c r="N664" s="1002"/>
    </row>
    <row r="665" spans="1:14" x14ac:dyDescent="0.2">
      <c r="A665" s="1011"/>
      <c r="B665" s="997"/>
      <c r="C665" s="998"/>
      <c r="D665" s="998"/>
      <c r="E665" s="999"/>
      <c r="F665" s="999"/>
      <c r="G665" s="997"/>
      <c r="H665" s="1000"/>
      <c r="I665" s="1001"/>
      <c r="J665" s="1002"/>
      <c r="K665" s="1001"/>
      <c r="L665" s="997"/>
      <c r="M665" s="997"/>
      <c r="N665" s="1002"/>
    </row>
    <row r="666" spans="1:14" x14ac:dyDescent="0.2">
      <c r="A666" s="1011"/>
      <c r="B666" s="997"/>
      <c r="C666" s="998"/>
      <c r="D666" s="998"/>
      <c r="E666" s="999"/>
      <c r="F666" s="999"/>
      <c r="G666" s="997"/>
      <c r="H666" s="1000"/>
      <c r="I666" s="1001"/>
      <c r="J666" s="1002"/>
      <c r="K666" s="1001"/>
      <c r="L666" s="997"/>
      <c r="M666" s="997"/>
      <c r="N666" s="1002"/>
    </row>
    <row r="667" spans="1:14" x14ac:dyDescent="0.2">
      <c r="A667" s="1011"/>
      <c r="B667" s="997"/>
      <c r="C667" s="998"/>
      <c r="D667" s="998"/>
      <c r="E667" s="999"/>
      <c r="F667" s="999"/>
      <c r="G667" s="997"/>
      <c r="H667" s="1000"/>
      <c r="I667" s="1001"/>
      <c r="J667" s="1002"/>
      <c r="K667" s="1001"/>
      <c r="L667" s="997"/>
      <c r="M667" s="997"/>
      <c r="N667" s="1002"/>
    </row>
    <row r="668" spans="1:14" x14ac:dyDescent="0.2">
      <c r="A668" s="1011"/>
      <c r="B668" s="997"/>
      <c r="C668" s="998"/>
      <c r="D668" s="998"/>
      <c r="E668" s="999"/>
      <c r="F668" s="999"/>
      <c r="G668" s="997"/>
      <c r="H668" s="1000"/>
      <c r="I668" s="1001"/>
      <c r="J668" s="1002"/>
      <c r="K668" s="1001"/>
      <c r="L668" s="997"/>
      <c r="M668" s="997"/>
      <c r="N668" s="1002"/>
    </row>
    <row r="669" spans="1:14" x14ac:dyDescent="0.2">
      <c r="A669" s="1011"/>
      <c r="B669" s="997"/>
      <c r="C669" s="998"/>
      <c r="D669" s="998"/>
      <c r="E669" s="999"/>
      <c r="F669" s="999"/>
      <c r="G669" s="997"/>
      <c r="H669" s="1000"/>
      <c r="I669" s="1001"/>
      <c r="J669" s="1002"/>
      <c r="K669" s="1001"/>
      <c r="L669" s="997"/>
      <c r="M669" s="997"/>
      <c r="N669" s="1002"/>
    </row>
    <row r="670" spans="1:14" x14ac:dyDescent="0.2">
      <c r="A670" s="1011"/>
      <c r="B670" s="997"/>
      <c r="C670" s="998"/>
      <c r="D670" s="998"/>
      <c r="E670" s="999"/>
      <c r="F670" s="999"/>
      <c r="G670" s="997"/>
      <c r="H670" s="1000"/>
      <c r="I670" s="1001"/>
      <c r="J670" s="1002"/>
      <c r="K670" s="1001"/>
      <c r="L670" s="997"/>
      <c r="M670" s="997"/>
      <c r="N670" s="1002"/>
    </row>
    <row r="671" spans="1:14" x14ac:dyDescent="0.2">
      <c r="A671" s="1011"/>
      <c r="B671" s="997"/>
      <c r="C671" s="998"/>
      <c r="D671" s="998"/>
      <c r="E671" s="999"/>
      <c r="F671" s="999"/>
      <c r="G671" s="997"/>
      <c r="H671" s="1000"/>
      <c r="I671" s="1001"/>
      <c r="J671" s="1002"/>
      <c r="K671" s="1001"/>
      <c r="L671" s="997"/>
      <c r="M671" s="997"/>
      <c r="N671" s="1002"/>
    </row>
    <row r="672" spans="1:14" x14ac:dyDescent="0.2">
      <c r="A672" s="1011"/>
      <c r="B672" s="997"/>
      <c r="C672" s="998"/>
      <c r="D672" s="998"/>
      <c r="E672" s="999"/>
      <c r="F672" s="999"/>
      <c r="G672" s="997"/>
      <c r="H672" s="1000"/>
      <c r="I672" s="1001"/>
      <c r="J672" s="1002"/>
      <c r="K672" s="1001"/>
      <c r="L672" s="997"/>
      <c r="M672" s="997"/>
      <c r="N672" s="1002"/>
    </row>
    <row r="673" spans="1:14" x14ac:dyDescent="0.2">
      <c r="A673" s="1011"/>
      <c r="B673" s="997"/>
      <c r="C673" s="998"/>
      <c r="D673" s="998"/>
      <c r="E673" s="999"/>
      <c r="F673" s="999"/>
      <c r="G673" s="997"/>
      <c r="H673" s="1000"/>
      <c r="I673" s="1001"/>
      <c r="J673" s="1002"/>
      <c r="K673" s="1001"/>
      <c r="L673" s="997"/>
      <c r="M673" s="997"/>
      <c r="N673" s="1002"/>
    </row>
    <row r="674" spans="1:14" x14ac:dyDescent="0.2">
      <c r="A674" s="1011"/>
      <c r="B674" s="997"/>
      <c r="C674" s="998"/>
      <c r="D674" s="998"/>
      <c r="E674" s="999"/>
      <c r="F674" s="999"/>
      <c r="G674" s="997"/>
      <c r="H674" s="1000"/>
      <c r="I674" s="1001"/>
      <c r="J674" s="1002"/>
      <c r="K674" s="1001"/>
      <c r="L674" s="997"/>
      <c r="M674" s="997"/>
      <c r="N674" s="1002"/>
    </row>
    <row r="675" spans="1:14" x14ac:dyDescent="0.2">
      <c r="A675" s="1011"/>
      <c r="B675" s="997"/>
      <c r="C675" s="998"/>
      <c r="D675" s="998"/>
      <c r="E675" s="999"/>
      <c r="F675" s="999"/>
      <c r="G675" s="997"/>
      <c r="H675" s="1000"/>
      <c r="I675" s="1001"/>
      <c r="J675" s="1002"/>
      <c r="K675" s="1001"/>
      <c r="L675" s="997"/>
      <c r="M675" s="997"/>
      <c r="N675" s="1002"/>
    </row>
    <row r="676" spans="1:14" x14ac:dyDescent="0.2">
      <c r="A676" s="1011"/>
      <c r="B676" s="997"/>
      <c r="C676" s="998"/>
      <c r="D676" s="998"/>
      <c r="E676" s="999"/>
      <c r="F676" s="999"/>
      <c r="G676" s="997"/>
      <c r="H676" s="1000"/>
      <c r="I676" s="1001"/>
      <c r="J676" s="1002"/>
      <c r="K676" s="1001"/>
      <c r="L676" s="997"/>
      <c r="M676" s="997"/>
      <c r="N676" s="1002"/>
    </row>
    <row r="677" spans="1:14" x14ac:dyDescent="0.2">
      <c r="A677" s="1011"/>
      <c r="B677" s="997"/>
      <c r="C677" s="998"/>
      <c r="D677" s="998"/>
      <c r="E677" s="999"/>
      <c r="F677" s="999"/>
      <c r="G677" s="997"/>
      <c r="H677" s="1000"/>
      <c r="I677" s="1001"/>
      <c r="J677" s="1002"/>
      <c r="K677" s="1001"/>
      <c r="L677" s="997"/>
      <c r="M677" s="997"/>
      <c r="N677" s="1002"/>
    </row>
    <row r="678" spans="1:14" x14ac:dyDescent="0.2">
      <c r="A678" s="1011"/>
      <c r="B678" s="997"/>
      <c r="C678" s="998"/>
      <c r="D678" s="998"/>
      <c r="E678" s="999"/>
      <c r="F678" s="999"/>
      <c r="G678" s="997"/>
      <c r="H678" s="1000"/>
      <c r="I678" s="1001"/>
      <c r="J678" s="1002"/>
      <c r="K678" s="1001"/>
      <c r="L678" s="997"/>
      <c r="M678" s="997"/>
      <c r="N678" s="1002"/>
    </row>
    <row r="679" spans="1:14" x14ac:dyDescent="0.2">
      <c r="A679" s="1011"/>
      <c r="B679" s="997"/>
      <c r="C679" s="998"/>
      <c r="D679" s="998"/>
      <c r="E679" s="999"/>
      <c r="F679" s="999"/>
      <c r="G679" s="997"/>
      <c r="H679" s="1000"/>
      <c r="I679" s="1001"/>
      <c r="J679" s="1002"/>
      <c r="K679" s="1001"/>
      <c r="L679" s="997"/>
      <c r="M679" s="997"/>
      <c r="N679" s="1002"/>
    </row>
    <row r="680" spans="1:14" x14ac:dyDescent="0.2">
      <c r="A680" s="1011"/>
      <c r="B680" s="997"/>
      <c r="C680" s="998"/>
      <c r="D680" s="998"/>
      <c r="E680" s="999"/>
      <c r="F680" s="999"/>
      <c r="G680" s="997"/>
      <c r="H680" s="1000"/>
      <c r="I680" s="1001"/>
      <c r="J680" s="1002"/>
      <c r="K680" s="1001"/>
      <c r="L680" s="997"/>
      <c r="M680" s="997"/>
      <c r="N680" s="1002"/>
    </row>
    <row r="681" spans="1:14" x14ac:dyDescent="0.2">
      <c r="A681" s="1011"/>
      <c r="B681" s="997"/>
      <c r="C681" s="998"/>
      <c r="D681" s="998"/>
      <c r="E681" s="999"/>
      <c r="F681" s="999"/>
      <c r="G681" s="997"/>
      <c r="H681" s="1000"/>
      <c r="I681" s="1001"/>
      <c r="J681" s="1002"/>
      <c r="K681" s="1001"/>
      <c r="L681" s="997"/>
      <c r="M681" s="997"/>
      <c r="N681" s="1002"/>
    </row>
  </sheetData>
  <mergeCells count="48">
    <mergeCell ref="H124:H126"/>
    <mergeCell ref="B121:B123"/>
    <mergeCell ref="C121:C123"/>
    <mergeCell ref="D121:D123"/>
    <mergeCell ref="E121:E123"/>
    <mergeCell ref="G121:G123"/>
    <mergeCell ref="B124:B126"/>
    <mergeCell ref="C124:C126"/>
    <mergeCell ref="D124:D126"/>
    <mergeCell ref="E124:E126"/>
    <mergeCell ref="I124:I126"/>
    <mergeCell ref="K6:L7"/>
    <mergeCell ref="M6:M8"/>
    <mergeCell ref="A1:N1"/>
    <mergeCell ref="N6:N8"/>
    <mergeCell ref="A7:A8"/>
    <mergeCell ref="B7:B8"/>
    <mergeCell ref="C7:C8"/>
    <mergeCell ref="D7:D8"/>
    <mergeCell ref="E7:E8"/>
    <mergeCell ref="A2:N2"/>
    <mergeCell ref="A3:N3"/>
    <mergeCell ref="G6:G8"/>
    <mergeCell ref="A118:A120"/>
    <mergeCell ref="B118:B120"/>
    <mergeCell ref="C118:C120"/>
    <mergeCell ref="C12:G12"/>
    <mergeCell ref="H6:H8"/>
    <mergeCell ref="I6:I8"/>
    <mergeCell ref="J6:J8"/>
    <mergeCell ref="H121:H123"/>
    <mergeCell ref="I121:I123"/>
    <mergeCell ref="I118:I120"/>
    <mergeCell ref="C66:G66"/>
    <mergeCell ref="C116:E116"/>
    <mergeCell ref="D118:D120"/>
    <mergeCell ref="E118:E120"/>
    <mergeCell ref="G118:G120"/>
    <mergeCell ref="H118:H120"/>
    <mergeCell ref="A142:G142"/>
    <mergeCell ref="C103:G103"/>
    <mergeCell ref="C115:E115"/>
    <mergeCell ref="C129:E129"/>
    <mergeCell ref="C138:G138"/>
    <mergeCell ref="C139:D139"/>
    <mergeCell ref="C130:E130"/>
    <mergeCell ref="A121:A123"/>
    <mergeCell ref="G124:G126"/>
  </mergeCells>
  <pageMargins left="0.78740157480314998" right="0.39370078740157499" top="0.98425196850393704" bottom="0.196850393700787" header="0.31496062992126" footer="0.31496062992126"/>
  <pageSetup paperSize="256" scale="65" orientation="landscape" horizontalDpi="4294967293" verticalDpi="4294967293" r:id="rId1"/>
  <rowBreaks count="4" manualBreakCount="4">
    <brk id="39" max="11" man="1"/>
    <brk id="69" max="11" man="1"/>
    <brk id="85" max="11" man="1"/>
    <brk id="113" max="11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70"/>
  <sheetViews>
    <sheetView view="pageBreakPreview" zoomScale="80" zoomScaleNormal="100" zoomScaleSheetLayoutView="80" workbookViewId="0">
      <selection activeCell="A4" sqref="A4:L4"/>
    </sheetView>
  </sheetViews>
  <sheetFormatPr defaultColWidth="18.140625" defaultRowHeight="15" x14ac:dyDescent="0.2"/>
  <cols>
    <col min="1" max="1" width="4.7109375" style="903" customWidth="1"/>
    <col min="2" max="2" width="7.42578125" style="901" customWidth="1"/>
    <col min="3" max="3" width="18.28515625" style="900" customWidth="1"/>
    <col min="4" max="4" width="20.5703125" style="900" customWidth="1"/>
    <col min="5" max="5" width="32" style="776" customWidth="1"/>
    <col min="6" max="6" width="16.42578125" style="776" bestFit="1" customWidth="1"/>
    <col min="7" max="7" width="8.28515625" style="901" customWidth="1"/>
    <col min="8" max="8" width="9.85546875" style="825" customWidth="1"/>
    <col min="9" max="9" width="11.5703125" style="902" customWidth="1"/>
    <col min="10" max="10" width="17.28515625" style="897" customWidth="1"/>
    <col min="11" max="11" width="10.42578125" style="902" customWidth="1"/>
    <col min="12" max="12" width="10.85546875" style="901" customWidth="1"/>
    <col min="13" max="13" width="8.42578125" style="901" customWidth="1"/>
    <col min="14" max="14" width="19.85546875" style="897" customWidth="1"/>
    <col min="15" max="17" width="18.140625" style="915"/>
    <col min="18" max="19" width="18.140625" style="689"/>
    <col min="20" max="16384" width="18.140625" style="690"/>
  </cols>
  <sheetData>
    <row r="1" spans="1:19" ht="15.75" customHeight="1" x14ac:dyDescent="0.25">
      <c r="A1" s="2052" t="s">
        <v>1034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1804"/>
      <c r="N1" s="1804"/>
    </row>
    <row r="2" spans="1:19" ht="15.75" customHeight="1" x14ac:dyDescent="0.25">
      <c r="A2" s="2052" t="s">
        <v>1349</v>
      </c>
      <c r="B2" s="2052"/>
      <c r="C2" s="2052"/>
      <c r="D2" s="2052"/>
      <c r="E2" s="2052"/>
      <c r="F2" s="2052"/>
      <c r="G2" s="2052"/>
      <c r="H2" s="2052"/>
      <c r="I2" s="2052"/>
      <c r="J2" s="2052"/>
      <c r="K2" s="2052"/>
      <c r="L2" s="2052"/>
      <c r="M2" s="1804"/>
      <c r="N2" s="1804"/>
    </row>
    <row r="3" spans="1:19" ht="15.75" hidden="1" customHeight="1" x14ac:dyDescent="0.25">
      <c r="A3" s="1804" t="s">
        <v>1711</v>
      </c>
      <c r="B3" s="1804"/>
      <c r="C3" s="1804"/>
      <c r="D3" s="1804"/>
      <c r="E3" s="1804"/>
      <c r="F3" s="1804"/>
      <c r="G3" s="1804"/>
      <c r="H3" s="1804"/>
      <c r="I3" s="1804"/>
      <c r="J3" s="1804"/>
      <c r="K3" s="1804"/>
      <c r="L3" s="1804"/>
      <c r="M3" s="1804"/>
      <c r="N3" s="1804"/>
    </row>
    <row r="4" spans="1:19" ht="15.75" x14ac:dyDescent="0.25">
      <c r="A4" s="2188" t="s">
        <v>1909</v>
      </c>
      <c r="B4" s="2188"/>
      <c r="C4" s="2188"/>
      <c r="D4" s="2188"/>
      <c r="E4" s="2188"/>
      <c r="F4" s="2188"/>
      <c r="G4" s="2188"/>
      <c r="H4" s="2188"/>
      <c r="I4" s="2188"/>
      <c r="J4" s="2188"/>
      <c r="K4" s="2188"/>
      <c r="L4" s="2188"/>
      <c r="M4" s="1332"/>
      <c r="N4" s="1335"/>
    </row>
    <row r="5" spans="1:19" ht="8.25" customHeight="1" x14ac:dyDescent="0.25">
      <c r="A5" s="1336"/>
      <c r="B5" s="1332"/>
      <c r="C5" s="1330"/>
      <c r="D5" s="1330"/>
      <c r="E5" s="1331"/>
      <c r="F5" s="1331"/>
      <c r="G5" s="1332"/>
      <c r="H5" s="1333"/>
      <c r="I5" s="1337"/>
      <c r="J5" s="1338"/>
      <c r="K5" s="1339"/>
      <c r="L5" s="1340"/>
      <c r="M5" s="1341"/>
      <c r="N5" s="1335"/>
    </row>
    <row r="6" spans="1:19" ht="15" customHeight="1" x14ac:dyDescent="0.25">
      <c r="A6" s="1342"/>
      <c r="B6" s="1343"/>
      <c r="C6" s="1344"/>
      <c r="D6" s="1345"/>
      <c r="E6" s="1346"/>
      <c r="F6" s="1346"/>
      <c r="G6" s="2057" t="s">
        <v>1262</v>
      </c>
      <c r="H6" s="2057" t="s">
        <v>1263</v>
      </c>
      <c r="I6" s="2062" t="s">
        <v>1264</v>
      </c>
      <c r="J6" s="2057" t="s">
        <v>14</v>
      </c>
      <c r="K6" s="2058" t="s">
        <v>876</v>
      </c>
      <c r="L6" s="2059"/>
      <c r="M6" s="2057" t="s">
        <v>1265</v>
      </c>
      <c r="N6" s="2057" t="s">
        <v>1266</v>
      </c>
      <c r="O6" s="915" t="s">
        <v>1333</v>
      </c>
      <c r="P6" s="915" t="s">
        <v>1332</v>
      </c>
      <c r="S6" s="689" t="s">
        <v>1334</v>
      </c>
    </row>
    <row r="7" spans="1:19" ht="30" customHeight="1" x14ac:dyDescent="0.2">
      <c r="A7" s="2053" t="s">
        <v>1261</v>
      </c>
      <c r="B7" s="2055" t="s">
        <v>13</v>
      </c>
      <c r="C7" s="2055" t="s">
        <v>8</v>
      </c>
      <c r="D7" s="2055" t="s">
        <v>9</v>
      </c>
      <c r="E7" s="2055" t="s">
        <v>1</v>
      </c>
      <c r="F7" s="1711" t="s">
        <v>1552</v>
      </c>
      <c r="G7" s="2055"/>
      <c r="H7" s="2055"/>
      <c r="I7" s="2063"/>
      <c r="J7" s="2055"/>
      <c r="K7" s="2060"/>
      <c r="L7" s="2061"/>
      <c r="M7" s="2055"/>
      <c r="N7" s="2055"/>
    </row>
    <row r="8" spans="1:19" s="688" customFormat="1" x14ac:dyDescent="0.2">
      <c r="A8" s="2054"/>
      <c r="B8" s="2056"/>
      <c r="C8" s="2056"/>
      <c r="D8" s="2056"/>
      <c r="E8" s="2056"/>
      <c r="F8" s="1712"/>
      <c r="G8" s="2056"/>
      <c r="H8" s="2056"/>
      <c r="I8" s="2064"/>
      <c r="J8" s="2056"/>
      <c r="K8" s="1347" t="s">
        <v>15</v>
      </c>
      <c r="L8" s="1348" t="s">
        <v>16</v>
      </c>
      <c r="M8" s="2056"/>
      <c r="N8" s="2056"/>
      <c r="O8" s="916"/>
      <c r="P8" s="916"/>
      <c r="Q8" s="916"/>
      <c r="R8" s="914"/>
      <c r="S8" s="914"/>
    </row>
    <row r="9" spans="1:19" s="922" customFormat="1" x14ac:dyDescent="0.2">
      <c r="A9" s="1349">
        <v>1</v>
      </c>
      <c r="B9" s="1350">
        <v>2</v>
      </c>
      <c r="C9" s="1350">
        <v>3</v>
      </c>
      <c r="D9" s="1350">
        <v>4</v>
      </c>
      <c r="E9" s="1350">
        <v>5</v>
      </c>
      <c r="F9" s="1350"/>
      <c r="G9" s="1350">
        <v>6</v>
      </c>
      <c r="H9" s="1350">
        <v>7</v>
      </c>
      <c r="I9" s="1351">
        <v>8</v>
      </c>
      <c r="J9" s="1350">
        <v>9</v>
      </c>
      <c r="K9" s="1351">
        <v>10</v>
      </c>
      <c r="L9" s="1350">
        <v>11</v>
      </c>
      <c r="M9" s="1350">
        <v>12</v>
      </c>
      <c r="N9" s="1350">
        <v>13</v>
      </c>
      <c r="O9" s="920"/>
      <c r="P9" s="920"/>
      <c r="Q9" s="920"/>
      <c r="R9" s="921"/>
      <c r="S9" s="921"/>
    </row>
    <row r="10" spans="1:19" s="908" customFormat="1" ht="24.75" customHeight="1" x14ac:dyDescent="0.2">
      <c r="A10" s="1357"/>
      <c r="B10" s="1358">
        <v>10</v>
      </c>
      <c r="C10" s="1359" t="s">
        <v>409</v>
      </c>
      <c r="D10" s="1358"/>
      <c r="E10" s="1358"/>
      <c r="F10" s="1358"/>
      <c r="G10" s="1358"/>
      <c r="H10" s="1360">
        <f>H11+H34+H25</f>
        <v>69</v>
      </c>
      <c r="I10" s="1361">
        <f>I11+I34</f>
        <v>70980</v>
      </c>
      <c r="J10" s="1362"/>
      <c r="K10" s="1361"/>
      <c r="L10" s="1358"/>
      <c r="M10" s="1358"/>
      <c r="N10" s="1362"/>
      <c r="O10" s="918" t="s">
        <v>1386</v>
      </c>
      <c r="P10" s="918">
        <f>O11+O25+O34</f>
        <v>26</v>
      </c>
      <c r="Q10" s="918"/>
    </row>
    <row r="11" spans="1:19" s="909" customFormat="1" ht="17.25" customHeight="1" x14ac:dyDescent="0.2">
      <c r="A11" s="1363"/>
      <c r="B11" s="1358">
        <v>10211</v>
      </c>
      <c r="C11" s="2070" t="s">
        <v>1048</v>
      </c>
      <c r="D11" s="2071"/>
      <c r="E11" s="2071"/>
      <c r="F11" s="2071"/>
      <c r="G11" s="2072"/>
      <c r="H11" s="1360">
        <f>SUM(H12:H24)</f>
        <v>49</v>
      </c>
      <c r="I11" s="1361">
        <f>SUM(I12:I22)</f>
        <v>18900</v>
      </c>
      <c r="J11" s="1362"/>
      <c r="K11" s="1927">
        <f>SUM(K12:K24)</f>
        <v>103</v>
      </c>
      <c r="L11" s="1358"/>
      <c r="M11" s="1358"/>
      <c r="N11" s="1362"/>
      <c r="O11" s="1904">
        <f>SUM(O12:O24)</f>
        <v>13</v>
      </c>
      <c r="P11" s="912"/>
      <c r="Q11" s="912"/>
    </row>
    <row r="12" spans="1:19" s="909" customFormat="1" ht="19.5" customHeight="1" x14ac:dyDescent="0.2">
      <c r="A12" s="1364">
        <v>1</v>
      </c>
      <c r="B12" s="1365">
        <v>10211</v>
      </c>
      <c r="C12" s="1374" t="s">
        <v>307</v>
      </c>
      <c r="D12" s="1436" t="s">
        <v>308</v>
      </c>
      <c r="E12" s="1418" t="s">
        <v>1651</v>
      </c>
      <c r="F12" s="1418"/>
      <c r="G12" s="1365" t="s">
        <v>1267</v>
      </c>
      <c r="H12" s="1370">
        <v>4</v>
      </c>
      <c r="I12" s="1440">
        <v>1400</v>
      </c>
      <c r="J12" s="1419" t="s">
        <v>452</v>
      </c>
      <c r="K12" s="1440">
        <v>15</v>
      </c>
      <c r="L12" s="1370" t="s">
        <v>30</v>
      </c>
      <c r="M12" s="1370" t="s">
        <v>99</v>
      </c>
      <c r="N12" s="1377"/>
      <c r="O12" s="912">
        <v>1</v>
      </c>
      <c r="P12" s="912"/>
      <c r="Q12" s="912"/>
    </row>
    <row r="13" spans="1:19" s="909" customFormat="1" ht="20.100000000000001" customHeight="1" x14ac:dyDescent="0.2">
      <c r="A13" s="1364">
        <v>2</v>
      </c>
      <c r="B13" s="1365">
        <v>10211</v>
      </c>
      <c r="C13" s="1374" t="s">
        <v>311</v>
      </c>
      <c r="D13" s="1436" t="s">
        <v>312</v>
      </c>
      <c r="E13" s="1418" t="s">
        <v>1651</v>
      </c>
      <c r="F13" s="1418"/>
      <c r="G13" s="1365" t="s">
        <v>1267</v>
      </c>
      <c r="H13" s="1370">
        <v>4</v>
      </c>
      <c r="I13" s="1440">
        <v>1600</v>
      </c>
      <c r="J13" s="1419" t="s">
        <v>452</v>
      </c>
      <c r="K13" s="1440">
        <v>7</v>
      </c>
      <c r="L13" s="1370" t="s">
        <v>30</v>
      </c>
      <c r="M13" s="1370" t="s">
        <v>99</v>
      </c>
      <c r="N13" s="1377"/>
      <c r="O13" s="912">
        <v>1</v>
      </c>
      <c r="P13" s="912"/>
      <c r="Q13" s="912"/>
    </row>
    <row r="14" spans="1:19" s="909" customFormat="1" ht="20.100000000000001" customHeight="1" x14ac:dyDescent="0.2">
      <c r="A14" s="1364">
        <v>3</v>
      </c>
      <c r="B14" s="1365">
        <v>10211</v>
      </c>
      <c r="C14" s="1374" t="s">
        <v>313</v>
      </c>
      <c r="D14" s="1436" t="s">
        <v>314</v>
      </c>
      <c r="E14" s="1418" t="s">
        <v>1651</v>
      </c>
      <c r="F14" s="1418"/>
      <c r="G14" s="1365" t="s">
        <v>543</v>
      </c>
      <c r="H14" s="1370">
        <v>4</v>
      </c>
      <c r="I14" s="1440">
        <v>1700</v>
      </c>
      <c r="J14" s="1419" t="s">
        <v>452</v>
      </c>
      <c r="K14" s="1440">
        <v>6</v>
      </c>
      <c r="L14" s="1370" t="s">
        <v>30</v>
      </c>
      <c r="M14" s="1370" t="s">
        <v>99</v>
      </c>
      <c r="N14" s="1377"/>
      <c r="O14" s="912">
        <v>1</v>
      </c>
      <c r="P14" s="912"/>
      <c r="Q14" s="912"/>
    </row>
    <row r="15" spans="1:19" s="909" customFormat="1" ht="20.100000000000001" customHeight="1" x14ac:dyDescent="0.2">
      <c r="A15" s="1364">
        <v>4</v>
      </c>
      <c r="B15" s="1365">
        <v>10211</v>
      </c>
      <c r="C15" s="1374" t="s">
        <v>315</v>
      </c>
      <c r="D15" s="1436" t="s">
        <v>316</v>
      </c>
      <c r="E15" s="1418" t="s">
        <v>1651</v>
      </c>
      <c r="F15" s="1418"/>
      <c r="G15" s="1365" t="s">
        <v>543</v>
      </c>
      <c r="H15" s="1370">
        <v>4</v>
      </c>
      <c r="I15" s="1440">
        <v>1700</v>
      </c>
      <c r="J15" s="1419" t="s">
        <v>452</v>
      </c>
      <c r="K15" s="1440">
        <v>12</v>
      </c>
      <c r="L15" s="1370" t="s">
        <v>30</v>
      </c>
      <c r="M15" s="1370" t="s">
        <v>99</v>
      </c>
      <c r="N15" s="1377"/>
      <c r="O15" s="912">
        <v>1</v>
      </c>
      <c r="P15" s="912"/>
      <c r="Q15" s="912"/>
    </row>
    <row r="16" spans="1:19" s="909" customFormat="1" ht="20.100000000000001" customHeight="1" x14ac:dyDescent="0.2">
      <c r="A16" s="1364">
        <v>5</v>
      </c>
      <c r="B16" s="1365">
        <v>10211</v>
      </c>
      <c r="C16" s="1374" t="s">
        <v>317</v>
      </c>
      <c r="D16" s="1436" t="s">
        <v>318</v>
      </c>
      <c r="E16" s="1418" t="s">
        <v>1651</v>
      </c>
      <c r="F16" s="1418"/>
      <c r="G16" s="1365" t="s">
        <v>543</v>
      </c>
      <c r="H16" s="1370">
        <v>3</v>
      </c>
      <c r="I16" s="1440">
        <v>1700</v>
      </c>
      <c r="J16" s="1419" t="s">
        <v>452</v>
      </c>
      <c r="K16" s="1440">
        <v>12</v>
      </c>
      <c r="L16" s="1370" t="s">
        <v>30</v>
      </c>
      <c r="M16" s="1370" t="s">
        <v>99</v>
      </c>
      <c r="N16" s="1377"/>
      <c r="O16" s="912">
        <v>1</v>
      </c>
      <c r="P16" s="912"/>
      <c r="Q16" s="912"/>
    </row>
    <row r="17" spans="1:18" s="909" customFormat="1" ht="20.100000000000001" customHeight="1" x14ac:dyDescent="0.2">
      <c r="A17" s="1295">
        <v>6</v>
      </c>
      <c r="B17" s="1410">
        <v>10211</v>
      </c>
      <c r="C17" s="1449" t="s">
        <v>320</v>
      </c>
      <c r="D17" s="1441" t="s">
        <v>321</v>
      </c>
      <c r="E17" s="1418" t="s">
        <v>1651</v>
      </c>
      <c r="F17" s="1412"/>
      <c r="G17" s="1410" t="s">
        <v>1267</v>
      </c>
      <c r="H17" s="1414">
        <v>5</v>
      </c>
      <c r="I17" s="1588">
        <v>1700</v>
      </c>
      <c r="J17" s="1416" t="s">
        <v>452</v>
      </c>
      <c r="K17" s="1588">
        <v>10</v>
      </c>
      <c r="L17" s="1414" t="s">
        <v>30</v>
      </c>
      <c r="M17" s="1414" t="s">
        <v>99</v>
      </c>
      <c r="N17" s="1417"/>
      <c r="O17" s="912">
        <v>1</v>
      </c>
      <c r="P17" s="912"/>
      <c r="Q17" s="912"/>
    </row>
    <row r="18" spans="1:18" s="909" customFormat="1" ht="20.100000000000001" customHeight="1" x14ac:dyDescent="0.2">
      <c r="A18" s="1364">
        <v>7</v>
      </c>
      <c r="B18" s="1365">
        <v>10211</v>
      </c>
      <c r="C18" s="1374" t="s">
        <v>148</v>
      </c>
      <c r="D18" s="1436" t="s">
        <v>322</v>
      </c>
      <c r="E18" s="1418" t="s">
        <v>1651</v>
      </c>
      <c r="F18" s="1418"/>
      <c r="G18" s="1365" t="s">
        <v>1267</v>
      </c>
      <c r="H18" s="1370">
        <v>4</v>
      </c>
      <c r="I18" s="1440">
        <v>2000</v>
      </c>
      <c r="J18" s="1419" t="s">
        <v>452</v>
      </c>
      <c r="K18" s="1440">
        <v>7</v>
      </c>
      <c r="L18" s="1370" t="s">
        <v>30</v>
      </c>
      <c r="M18" s="1370" t="s">
        <v>99</v>
      </c>
      <c r="N18" s="1377"/>
      <c r="O18" s="912">
        <v>1</v>
      </c>
      <c r="P18" s="912"/>
      <c r="Q18" s="912"/>
    </row>
    <row r="19" spans="1:18" s="908" customFormat="1" ht="20.100000000000001" customHeight="1" x14ac:dyDescent="0.2">
      <c r="A19" s="1392">
        <v>8</v>
      </c>
      <c r="B19" s="1393">
        <v>10211</v>
      </c>
      <c r="C19" s="1447" t="s">
        <v>323</v>
      </c>
      <c r="D19" s="1584" t="s">
        <v>324</v>
      </c>
      <c r="E19" s="1418" t="s">
        <v>1651</v>
      </c>
      <c r="F19" s="1395"/>
      <c r="G19" s="1393" t="s">
        <v>1267</v>
      </c>
      <c r="H19" s="1397">
        <v>4</v>
      </c>
      <c r="I19" s="1585">
        <v>1700</v>
      </c>
      <c r="J19" s="1399" t="s">
        <v>452</v>
      </c>
      <c r="K19" s="1585">
        <v>7</v>
      </c>
      <c r="L19" s="1397" t="s">
        <v>30</v>
      </c>
      <c r="M19" s="1397" t="s">
        <v>99</v>
      </c>
      <c r="N19" s="1400"/>
      <c r="O19" s="912">
        <v>1</v>
      </c>
      <c r="P19" s="918"/>
      <c r="Q19" s="918"/>
    </row>
    <row r="20" spans="1:18" s="909" customFormat="1" ht="20.100000000000001" customHeight="1" x14ac:dyDescent="0.2">
      <c r="A20" s="1295">
        <v>9</v>
      </c>
      <c r="B20" s="1410">
        <v>10211</v>
      </c>
      <c r="C20" s="1449" t="s">
        <v>325</v>
      </c>
      <c r="D20" s="1441" t="s">
        <v>326</v>
      </c>
      <c r="E20" s="1418" t="s">
        <v>1651</v>
      </c>
      <c r="F20" s="1412"/>
      <c r="G20" s="1410" t="s">
        <v>1267</v>
      </c>
      <c r="H20" s="1414">
        <v>5</v>
      </c>
      <c r="I20" s="1588">
        <v>1700</v>
      </c>
      <c r="J20" s="1416" t="s">
        <v>452</v>
      </c>
      <c r="K20" s="1588">
        <v>8</v>
      </c>
      <c r="L20" s="1414" t="s">
        <v>30</v>
      </c>
      <c r="M20" s="1414" t="s">
        <v>99</v>
      </c>
      <c r="N20" s="1417"/>
      <c r="O20" s="912">
        <v>1</v>
      </c>
      <c r="P20" s="912"/>
      <c r="Q20" s="912"/>
    </row>
    <row r="21" spans="1:18" s="909" customFormat="1" ht="20.100000000000001" customHeight="1" x14ac:dyDescent="0.2">
      <c r="A21" s="1364">
        <v>10</v>
      </c>
      <c r="B21" s="1365">
        <v>10211</v>
      </c>
      <c r="C21" s="1374" t="s">
        <v>327</v>
      </c>
      <c r="D21" s="1436" t="s">
        <v>328</v>
      </c>
      <c r="E21" s="1418" t="s">
        <v>1651</v>
      </c>
      <c r="F21" s="1418"/>
      <c r="G21" s="1365" t="s">
        <v>1267</v>
      </c>
      <c r="H21" s="1370">
        <v>5</v>
      </c>
      <c r="I21" s="1440">
        <v>1700</v>
      </c>
      <c r="J21" s="1419" t="s">
        <v>452</v>
      </c>
      <c r="K21" s="1440">
        <v>10</v>
      </c>
      <c r="L21" s="1370" t="s">
        <v>30</v>
      </c>
      <c r="M21" s="1370" t="s">
        <v>99</v>
      </c>
      <c r="N21" s="1377"/>
      <c r="O21" s="912">
        <v>1</v>
      </c>
      <c r="P21" s="912"/>
      <c r="Q21" s="912"/>
    </row>
    <row r="22" spans="1:18" s="909" customFormat="1" ht="20.100000000000001" customHeight="1" x14ac:dyDescent="0.2">
      <c r="A22" s="1364">
        <v>11</v>
      </c>
      <c r="B22" s="1365">
        <v>10211</v>
      </c>
      <c r="C22" s="1374" t="s">
        <v>329</v>
      </c>
      <c r="D22" s="1436" t="s">
        <v>330</v>
      </c>
      <c r="E22" s="1418" t="s">
        <v>1651</v>
      </c>
      <c r="F22" s="1418"/>
      <c r="G22" s="1365" t="s">
        <v>1267</v>
      </c>
      <c r="H22" s="1370">
        <v>5</v>
      </c>
      <c r="I22" s="1440">
        <v>2000</v>
      </c>
      <c r="J22" s="1419" t="s">
        <v>452</v>
      </c>
      <c r="K22" s="1440">
        <v>9</v>
      </c>
      <c r="L22" s="1370" t="s">
        <v>30</v>
      </c>
      <c r="M22" s="1370" t="s">
        <v>99</v>
      </c>
      <c r="N22" s="1377"/>
      <c r="O22" s="912">
        <v>1</v>
      </c>
      <c r="P22" s="912"/>
      <c r="Q22" s="912"/>
    </row>
    <row r="23" spans="1:18" s="909" customFormat="1" ht="15" customHeight="1" x14ac:dyDescent="0.25">
      <c r="A23" s="1364">
        <v>12</v>
      </c>
      <c r="B23" s="1365">
        <v>10211</v>
      </c>
      <c r="C23" s="1745" t="s">
        <v>1649</v>
      </c>
      <c r="D23" s="1745" t="s">
        <v>1649</v>
      </c>
      <c r="E23" s="1745" t="s">
        <v>1650</v>
      </c>
      <c r="F23" s="1746" t="s">
        <v>1652</v>
      </c>
      <c r="G23" s="1365" t="s">
        <v>1267</v>
      </c>
      <c r="H23" s="1365">
        <v>1</v>
      </c>
      <c r="I23" s="1376"/>
      <c r="J23" s="1745" t="s">
        <v>1653</v>
      </c>
      <c r="K23" s="1376"/>
      <c r="L23" s="1365"/>
      <c r="M23" s="1376"/>
      <c r="N23" s="1377"/>
      <c r="O23" s="912">
        <v>1</v>
      </c>
      <c r="P23" s="912"/>
      <c r="Q23" s="912"/>
      <c r="R23" s="910"/>
    </row>
    <row r="24" spans="1:18" s="909" customFormat="1" ht="34.5" customHeight="1" x14ac:dyDescent="0.2">
      <c r="A24" s="1383">
        <v>13</v>
      </c>
      <c r="B24" s="1384">
        <v>10211</v>
      </c>
      <c r="C24" s="1749" t="s">
        <v>1654</v>
      </c>
      <c r="D24" s="1749" t="s">
        <v>1655</v>
      </c>
      <c r="E24" s="1749" t="s">
        <v>1362</v>
      </c>
      <c r="F24" s="1750" t="s">
        <v>1656</v>
      </c>
      <c r="G24" s="1749"/>
      <c r="H24" s="1751">
        <v>1</v>
      </c>
      <c r="I24" s="1752"/>
      <c r="J24" s="1753" t="s">
        <v>1657</v>
      </c>
      <c r="K24" s="1752"/>
      <c r="L24" s="1384"/>
      <c r="M24" s="1754"/>
      <c r="N24" s="1391"/>
      <c r="O24" s="912">
        <v>1</v>
      </c>
      <c r="P24" s="912"/>
      <c r="Q24" s="912"/>
      <c r="R24" s="910"/>
    </row>
    <row r="25" spans="1:18" s="909" customFormat="1" ht="21" customHeight="1" x14ac:dyDescent="0.2">
      <c r="A25" s="1755"/>
      <c r="B25" s="1761">
        <v>10710</v>
      </c>
      <c r="C25" s="1762" t="s">
        <v>1658</v>
      </c>
      <c r="D25" s="1762"/>
      <c r="E25" s="1747"/>
      <c r="F25" s="1748"/>
      <c r="G25" s="1747"/>
      <c r="H25" s="1761">
        <f>SUM(H26:H33)</f>
        <v>8</v>
      </c>
      <c r="I25" s="1758"/>
      <c r="J25" s="1717"/>
      <c r="K25" s="1937">
        <v>0</v>
      </c>
      <c r="L25" s="1756"/>
      <c r="M25" s="1759"/>
      <c r="N25" s="1760"/>
      <c r="O25" s="1921">
        <f>SUM(O26:O33)</f>
        <v>8</v>
      </c>
      <c r="P25" s="912"/>
      <c r="Q25" s="912"/>
      <c r="R25" s="910"/>
    </row>
    <row r="26" spans="1:18" s="909" customFormat="1" ht="21" customHeight="1" x14ac:dyDescent="0.2">
      <c r="A26" s="1755">
        <v>1</v>
      </c>
      <c r="B26" s="1756">
        <v>10710</v>
      </c>
      <c r="C26" s="1747" t="s">
        <v>1659</v>
      </c>
      <c r="D26" s="1747" t="s">
        <v>1659</v>
      </c>
      <c r="E26" s="1747" t="s">
        <v>1660</v>
      </c>
      <c r="F26" s="1748" t="s">
        <v>1661</v>
      </c>
      <c r="G26" s="1747"/>
      <c r="H26" s="1757">
        <v>1</v>
      </c>
      <c r="I26" s="1758"/>
      <c r="J26" s="1717" t="s">
        <v>1662</v>
      </c>
      <c r="K26" s="1758"/>
      <c r="L26" s="1756"/>
      <c r="M26" s="1759"/>
      <c r="N26" s="1760"/>
      <c r="O26" s="911">
        <v>1</v>
      </c>
      <c r="P26" s="912"/>
      <c r="Q26" s="912"/>
      <c r="R26" s="910"/>
    </row>
    <row r="27" spans="1:18" s="909" customFormat="1" ht="21" customHeight="1" x14ac:dyDescent="0.2">
      <c r="A27" s="1755">
        <v>2</v>
      </c>
      <c r="B27" s="1756">
        <v>10710</v>
      </c>
      <c r="C27" s="1747" t="s">
        <v>1663</v>
      </c>
      <c r="D27" s="1747" t="s">
        <v>1663</v>
      </c>
      <c r="E27" s="1747" t="s">
        <v>1664</v>
      </c>
      <c r="F27" s="1748" t="s">
        <v>1665</v>
      </c>
      <c r="G27" s="1747"/>
      <c r="H27" s="1757">
        <v>1</v>
      </c>
      <c r="I27" s="1758"/>
      <c r="J27" s="1717" t="s">
        <v>1666</v>
      </c>
      <c r="K27" s="1758"/>
      <c r="L27" s="1756"/>
      <c r="M27" s="1759"/>
      <c r="N27" s="1760"/>
      <c r="O27" s="911">
        <v>1</v>
      </c>
      <c r="P27" s="912"/>
      <c r="Q27" s="912"/>
      <c r="R27" s="910"/>
    </row>
    <row r="28" spans="1:18" s="909" customFormat="1" ht="21" customHeight="1" x14ac:dyDescent="0.2">
      <c r="A28" s="1755">
        <v>3</v>
      </c>
      <c r="B28" s="1756">
        <v>10710</v>
      </c>
      <c r="C28" s="1747" t="s">
        <v>1667</v>
      </c>
      <c r="D28" s="1747" t="s">
        <v>1667</v>
      </c>
      <c r="E28" s="1747" t="s">
        <v>1668</v>
      </c>
      <c r="F28" s="1748" t="s">
        <v>1669</v>
      </c>
      <c r="G28" s="1747"/>
      <c r="H28" s="1757">
        <v>1</v>
      </c>
      <c r="I28" s="1758"/>
      <c r="J28" s="1717" t="s">
        <v>1670</v>
      </c>
      <c r="K28" s="1758"/>
      <c r="L28" s="1756"/>
      <c r="M28" s="1759"/>
      <c r="N28" s="1760"/>
      <c r="O28" s="911">
        <v>1</v>
      </c>
      <c r="P28" s="912"/>
      <c r="Q28" s="912"/>
      <c r="R28" s="910"/>
    </row>
    <row r="29" spans="1:18" s="909" customFormat="1" ht="31.5" customHeight="1" x14ac:dyDescent="0.2">
      <c r="A29" s="1755">
        <v>4</v>
      </c>
      <c r="B29" s="1756">
        <v>10710</v>
      </c>
      <c r="C29" s="1747" t="s">
        <v>1671</v>
      </c>
      <c r="D29" s="1747" t="s">
        <v>1671</v>
      </c>
      <c r="E29" s="1747" t="s">
        <v>1668</v>
      </c>
      <c r="F29" s="1748" t="s">
        <v>1669</v>
      </c>
      <c r="G29" s="1747"/>
      <c r="H29" s="1757">
        <v>1</v>
      </c>
      <c r="I29" s="1758"/>
      <c r="J29" s="1717" t="s">
        <v>1672</v>
      </c>
      <c r="K29" s="1758"/>
      <c r="L29" s="1756"/>
      <c r="M29" s="1759"/>
      <c r="N29" s="1760"/>
      <c r="O29" s="911">
        <v>1</v>
      </c>
      <c r="P29" s="912"/>
      <c r="Q29" s="912"/>
      <c r="R29" s="910"/>
    </row>
    <row r="30" spans="1:18" s="909" customFormat="1" ht="21" customHeight="1" x14ac:dyDescent="0.2">
      <c r="A30" s="1755">
        <v>5</v>
      </c>
      <c r="B30" s="1756">
        <v>10710</v>
      </c>
      <c r="C30" s="1747" t="s">
        <v>1673</v>
      </c>
      <c r="D30" s="1747" t="s">
        <v>1673</v>
      </c>
      <c r="E30" s="1747" t="s">
        <v>1674</v>
      </c>
      <c r="F30" s="1748" t="s">
        <v>1675</v>
      </c>
      <c r="G30" s="1747"/>
      <c r="H30" s="1757">
        <v>1</v>
      </c>
      <c r="I30" s="1758"/>
      <c r="J30" s="1717" t="s">
        <v>1662</v>
      </c>
      <c r="K30" s="1758"/>
      <c r="L30" s="1756"/>
      <c r="M30" s="1759"/>
      <c r="N30" s="1760"/>
      <c r="O30" s="911">
        <v>1</v>
      </c>
      <c r="P30" s="912"/>
      <c r="Q30" s="912"/>
      <c r="R30" s="910"/>
    </row>
    <row r="31" spans="1:18" s="909" customFormat="1" ht="21" customHeight="1" x14ac:dyDescent="0.2">
      <c r="A31" s="1755">
        <v>6</v>
      </c>
      <c r="B31" s="1756">
        <v>10710</v>
      </c>
      <c r="C31" s="1747" t="s">
        <v>1676</v>
      </c>
      <c r="D31" s="1747" t="s">
        <v>1677</v>
      </c>
      <c r="E31" s="1747" t="s">
        <v>1674</v>
      </c>
      <c r="F31" s="1748" t="s">
        <v>1678</v>
      </c>
      <c r="G31" s="1747"/>
      <c r="H31" s="1757">
        <v>1</v>
      </c>
      <c r="I31" s="1758"/>
      <c r="J31" s="1717" t="s">
        <v>1662</v>
      </c>
      <c r="K31" s="1758"/>
      <c r="L31" s="1756"/>
      <c r="M31" s="1759"/>
      <c r="N31" s="1760"/>
      <c r="O31" s="911">
        <v>1</v>
      </c>
      <c r="P31" s="912"/>
      <c r="Q31" s="912"/>
      <c r="R31" s="910"/>
    </row>
    <row r="32" spans="1:18" s="909" customFormat="1" ht="21" customHeight="1" x14ac:dyDescent="0.2">
      <c r="A32" s="1755">
        <v>7</v>
      </c>
      <c r="B32" s="1756">
        <v>10710</v>
      </c>
      <c r="C32" s="1747" t="s">
        <v>1679</v>
      </c>
      <c r="D32" s="1747" t="s">
        <v>1680</v>
      </c>
      <c r="E32" s="1747" t="s">
        <v>1681</v>
      </c>
      <c r="F32" s="1748" t="s">
        <v>1682</v>
      </c>
      <c r="G32" s="1747"/>
      <c r="H32" s="1757">
        <v>1</v>
      </c>
      <c r="I32" s="1758"/>
      <c r="J32" s="1717" t="s">
        <v>1662</v>
      </c>
      <c r="K32" s="1763"/>
      <c r="L32" s="1737"/>
      <c r="M32" s="1738"/>
      <c r="N32" s="1620"/>
      <c r="O32" s="911">
        <v>1</v>
      </c>
      <c r="P32" s="912"/>
      <c r="Q32" s="912"/>
      <c r="R32" s="910"/>
    </row>
    <row r="33" spans="1:18" s="909" customFormat="1" ht="31.5" customHeight="1" x14ac:dyDescent="0.2">
      <c r="A33" s="1755">
        <v>8</v>
      </c>
      <c r="B33" s="1756">
        <v>10710</v>
      </c>
      <c r="C33" s="1747" t="s">
        <v>1683</v>
      </c>
      <c r="D33" s="1747" t="s">
        <v>1683</v>
      </c>
      <c r="E33" s="1747" t="s">
        <v>1362</v>
      </c>
      <c r="F33" s="1748" t="s">
        <v>1684</v>
      </c>
      <c r="G33" s="1747"/>
      <c r="H33" s="1757">
        <v>1</v>
      </c>
      <c r="I33" s="1758"/>
      <c r="J33" s="1717" t="s">
        <v>1685</v>
      </c>
      <c r="K33" s="1735"/>
      <c r="L33" s="1410"/>
      <c r="M33" s="1462"/>
      <c r="N33" s="1417"/>
      <c r="O33" s="911">
        <v>1</v>
      </c>
      <c r="P33" s="912"/>
      <c r="Q33" s="912"/>
      <c r="R33" s="910"/>
    </row>
    <row r="34" spans="1:18" s="909" customFormat="1" ht="30" customHeight="1" x14ac:dyDescent="0.2">
      <c r="A34" s="1363"/>
      <c r="B34" s="1425">
        <v>10532</v>
      </c>
      <c r="C34" s="1426" t="s">
        <v>1055</v>
      </c>
      <c r="D34" s="1427"/>
      <c r="E34" s="1427"/>
      <c r="F34" s="1427"/>
      <c r="G34" s="1425"/>
      <c r="H34" s="1428">
        <f>SUM(H35:H39)</f>
        <v>12</v>
      </c>
      <c r="I34" s="1429">
        <f>SUM(I35:I39)</f>
        <v>52080</v>
      </c>
      <c r="J34" s="1430"/>
      <c r="K34" s="1929">
        <f>SUM(K35:K39)</f>
        <v>4100</v>
      </c>
      <c r="L34" s="1380"/>
      <c r="M34" s="1380"/>
      <c r="N34" s="1362"/>
      <c r="O34" s="1904">
        <f>SUM(O35:O39)</f>
        <v>5</v>
      </c>
      <c r="P34" s="912"/>
      <c r="Q34" s="912"/>
    </row>
    <row r="35" spans="1:18" s="909" customFormat="1" ht="30" customHeight="1" x14ac:dyDescent="0.2">
      <c r="A35" s="1364">
        <v>1</v>
      </c>
      <c r="B35" s="1365">
        <v>10532</v>
      </c>
      <c r="C35" s="1374" t="s">
        <v>145</v>
      </c>
      <c r="D35" s="1436" t="s">
        <v>289</v>
      </c>
      <c r="E35" s="1418" t="s">
        <v>1255</v>
      </c>
      <c r="F35" s="1418"/>
      <c r="G35" s="1367" t="s">
        <v>1267</v>
      </c>
      <c r="H35" s="1370">
        <v>2</v>
      </c>
      <c r="I35" s="1440">
        <v>6000</v>
      </c>
      <c r="J35" s="1419" t="s">
        <v>612</v>
      </c>
      <c r="K35" s="1440">
        <v>600</v>
      </c>
      <c r="L35" s="1370" t="s">
        <v>30</v>
      </c>
      <c r="M35" s="1370" t="s">
        <v>99</v>
      </c>
      <c r="N35" s="1377"/>
      <c r="O35" s="912">
        <v>1</v>
      </c>
      <c r="P35" s="912"/>
      <c r="Q35" s="912"/>
    </row>
    <row r="36" spans="1:18" s="909" customFormat="1" ht="30" customHeight="1" x14ac:dyDescent="0.2">
      <c r="A36" s="1364">
        <v>2</v>
      </c>
      <c r="B36" s="1365">
        <v>10532</v>
      </c>
      <c r="C36" s="1436" t="s">
        <v>291</v>
      </c>
      <c r="D36" s="1436" t="s">
        <v>292</v>
      </c>
      <c r="E36" s="1418" t="s">
        <v>632</v>
      </c>
      <c r="F36" s="1418"/>
      <c r="G36" s="1367" t="s">
        <v>1267</v>
      </c>
      <c r="H36" s="1370">
        <v>2</v>
      </c>
      <c r="I36" s="1440">
        <v>7280</v>
      </c>
      <c r="J36" s="1419" t="s">
        <v>614</v>
      </c>
      <c r="K36" s="1440">
        <v>720</v>
      </c>
      <c r="L36" s="1370" t="s">
        <v>30</v>
      </c>
      <c r="M36" s="1370" t="s">
        <v>59</v>
      </c>
      <c r="N36" s="1377"/>
      <c r="O36" s="912">
        <v>1</v>
      </c>
      <c r="P36" s="912"/>
      <c r="Q36" s="912"/>
    </row>
    <row r="37" spans="1:18" s="909" customFormat="1" ht="30" customHeight="1" x14ac:dyDescent="0.2">
      <c r="A37" s="1364">
        <v>3</v>
      </c>
      <c r="B37" s="1365">
        <v>10532</v>
      </c>
      <c r="C37" s="1374" t="s">
        <v>294</v>
      </c>
      <c r="D37" s="1436" t="s">
        <v>295</v>
      </c>
      <c r="E37" s="1418" t="s">
        <v>1256</v>
      </c>
      <c r="F37" s="1418"/>
      <c r="G37" s="1367" t="s">
        <v>1267</v>
      </c>
      <c r="H37" s="1370">
        <v>2</v>
      </c>
      <c r="I37" s="1440">
        <v>33000</v>
      </c>
      <c r="J37" s="1419" t="s">
        <v>614</v>
      </c>
      <c r="K37" s="1440">
        <v>1000</v>
      </c>
      <c r="L37" s="1370" t="s">
        <v>30</v>
      </c>
      <c r="M37" s="1370" t="s">
        <v>85</v>
      </c>
      <c r="N37" s="1377"/>
      <c r="O37" s="912">
        <v>1</v>
      </c>
      <c r="P37" s="912"/>
      <c r="Q37" s="912"/>
    </row>
    <row r="38" spans="1:18" s="909" customFormat="1" ht="30" customHeight="1" x14ac:dyDescent="0.2">
      <c r="A38" s="1364">
        <v>4</v>
      </c>
      <c r="B38" s="1365">
        <v>10532</v>
      </c>
      <c r="C38" s="1374" t="s">
        <v>125</v>
      </c>
      <c r="D38" s="1436" t="s">
        <v>297</v>
      </c>
      <c r="E38" s="1418" t="s">
        <v>1257</v>
      </c>
      <c r="F38" s="1418"/>
      <c r="G38" s="1367" t="s">
        <v>1267</v>
      </c>
      <c r="H38" s="1370">
        <v>2</v>
      </c>
      <c r="I38" s="1440">
        <v>2300</v>
      </c>
      <c r="J38" s="1419" t="s">
        <v>615</v>
      </c>
      <c r="K38" s="1440">
        <v>1080</v>
      </c>
      <c r="L38" s="1450" t="s">
        <v>68</v>
      </c>
      <c r="M38" s="1370" t="s">
        <v>99</v>
      </c>
      <c r="N38" s="1377"/>
      <c r="O38" s="912">
        <v>1</v>
      </c>
      <c r="P38" s="912"/>
      <c r="Q38" s="912"/>
    </row>
    <row r="39" spans="1:18" s="909" customFormat="1" ht="30" customHeight="1" x14ac:dyDescent="0.2">
      <c r="A39" s="1364">
        <v>5</v>
      </c>
      <c r="B39" s="1365">
        <v>10532</v>
      </c>
      <c r="C39" s="1374" t="s">
        <v>300</v>
      </c>
      <c r="D39" s="1436" t="s">
        <v>301</v>
      </c>
      <c r="E39" s="1418" t="s">
        <v>1258</v>
      </c>
      <c r="F39" s="1418"/>
      <c r="G39" s="1367" t="s">
        <v>1267</v>
      </c>
      <c r="H39" s="1370">
        <v>4</v>
      </c>
      <c r="I39" s="1440">
        <v>3500</v>
      </c>
      <c r="J39" s="1419" t="s">
        <v>615</v>
      </c>
      <c r="K39" s="1440">
        <v>700</v>
      </c>
      <c r="L39" s="1370" t="s">
        <v>68</v>
      </c>
      <c r="M39" s="1370" t="s">
        <v>50</v>
      </c>
      <c r="N39" s="1377"/>
      <c r="O39" s="912">
        <v>1</v>
      </c>
      <c r="P39" s="912"/>
      <c r="Q39" s="912"/>
    </row>
    <row r="40" spans="1:18" s="909" customFormat="1" ht="12" customHeight="1" x14ac:dyDescent="0.2">
      <c r="A40" s="1392"/>
      <c r="B40" s="1393"/>
      <c r="C40" s="1447"/>
      <c r="D40" s="1584"/>
      <c r="E40" s="1395"/>
      <c r="F40" s="1395"/>
      <c r="G40" s="1393"/>
      <c r="H40" s="1397"/>
      <c r="I40" s="1585"/>
      <c r="J40" s="1399"/>
      <c r="K40" s="1585"/>
      <c r="L40" s="1397"/>
      <c r="M40" s="1397"/>
      <c r="N40" s="1400"/>
      <c r="O40" s="912"/>
      <c r="P40" s="912"/>
      <c r="Q40" s="912"/>
    </row>
    <row r="41" spans="1:18" s="908" customFormat="1" ht="30" customHeight="1" x14ac:dyDescent="0.2">
      <c r="A41" s="1591"/>
      <c r="B41" s="1592">
        <v>11</v>
      </c>
      <c r="C41" s="1593" t="s">
        <v>414</v>
      </c>
      <c r="D41" s="1594"/>
      <c r="E41" s="1594"/>
      <c r="F41" s="1594"/>
      <c r="G41" s="1592"/>
      <c r="H41" s="1595">
        <f>H42</f>
        <v>5</v>
      </c>
      <c r="I41" s="1596">
        <f>I42</f>
        <v>5492</v>
      </c>
      <c r="J41" s="1594"/>
      <c r="K41" s="1596"/>
      <c r="L41" s="1592"/>
      <c r="M41" s="1592"/>
      <c r="N41" s="1594"/>
      <c r="O41" s="918" t="s">
        <v>1898</v>
      </c>
      <c r="P41" s="918">
        <f>O42</f>
        <v>3</v>
      </c>
      <c r="Q41" s="918"/>
    </row>
    <row r="42" spans="1:18" s="909" customFormat="1" ht="30" customHeight="1" x14ac:dyDescent="0.2">
      <c r="A42" s="1363"/>
      <c r="B42" s="1358">
        <v>11040</v>
      </c>
      <c r="C42" s="1359" t="s">
        <v>1062</v>
      </c>
      <c r="D42" s="1463"/>
      <c r="E42" s="1463"/>
      <c r="F42" s="1463"/>
      <c r="G42" s="1358"/>
      <c r="H42" s="1438">
        <f>SUM(H43:H45)</f>
        <v>5</v>
      </c>
      <c r="I42" s="1381">
        <f>SUM(I43:I43)</f>
        <v>5492</v>
      </c>
      <c r="J42" s="1382"/>
      <c r="K42" s="1381">
        <f>SUM(K43:K45)</f>
        <v>12000</v>
      </c>
      <c r="L42" s="1380"/>
      <c r="M42" s="1380"/>
      <c r="N42" s="1362"/>
      <c r="O42" s="1904">
        <f>SUM(O43:O45)</f>
        <v>3</v>
      </c>
      <c r="P42" s="912"/>
      <c r="Q42" s="912"/>
    </row>
    <row r="43" spans="1:18" s="909" customFormat="1" ht="30" customHeight="1" x14ac:dyDescent="0.2">
      <c r="A43" s="1364">
        <v>1</v>
      </c>
      <c r="B43" s="1365">
        <v>11040</v>
      </c>
      <c r="C43" s="1443" t="s">
        <v>304</v>
      </c>
      <c r="D43" s="1443" t="s">
        <v>305</v>
      </c>
      <c r="E43" s="1419" t="s">
        <v>1259</v>
      </c>
      <c r="F43" s="1419"/>
      <c r="G43" s="1365" t="s">
        <v>1267</v>
      </c>
      <c r="H43" s="1370">
        <v>3</v>
      </c>
      <c r="I43" s="1440">
        <v>5492</v>
      </c>
      <c r="J43" s="1419" t="s">
        <v>1016</v>
      </c>
      <c r="K43" s="1440">
        <v>12000</v>
      </c>
      <c r="L43" s="1370" t="s">
        <v>89</v>
      </c>
      <c r="M43" s="1370" t="s">
        <v>99</v>
      </c>
      <c r="N43" s="1377"/>
      <c r="O43" s="912">
        <v>1</v>
      </c>
      <c r="P43" s="912"/>
      <c r="Q43" s="912"/>
    </row>
    <row r="44" spans="1:18" s="909" customFormat="1" ht="30" customHeight="1" x14ac:dyDescent="0.25">
      <c r="A44" s="1364">
        <v>2</v>
      </c>
      <c r="B44" s="1365">
        <v>11040</v>
      </c>
      <c r="C44" s="1745" t="s">
        <v>1686</v>
      </c>
      <c r="D44" s="1745" t="s">
        <v>1686</v>
      </c>
      <c r="E44" s="1745" t="s">
        <v>1687</v>
      </c>
      <c r="F44" s="1746" t="s">
        <v>1688</v>
      </c>
      <c r="G44" s="1745"/>
      <c r="H44" s="1764">
        <v>1</v>
      </c>
      <c r="I44" s="1765"/>
      <c r="J44" s="1745" t="s">
        <v>1689</v>
      </c>
      <c r="K44" s="1440"/>
      <c r="L44" s="1370"/>
      <c r="M44" s="1370"/>
      <c r="N44" s="1377"/>
      <c r="O44" s="912">
        <v>1</v>
      </c>
      <c r="P44" s="912"/>
      <c r="Q44" s="912"/>
    </row>
    <row r="45" spans="1:18" s="909" customFormat="1" ht="30" customHeight="1" x14ac:dyDescent="0.25">
      <c r="A45" s="1364">
        <v>3</v>
      </c>
      <c r="B45" s="1365">
        <v>11040</v>
      </c>
      <c r="C45" s="1745" t="s">
        <v>1690</v>
      </c>
      <c r="D45" s="1745" t="s">
        <v>1691</v>
      </c>
      <c r="E45" s="1745" t="s">
        <v>1692</v>
      </c>
      <c r="F45" s="1746" t="s">
        <v>1693</v>
      </c>
      <c r="G45" s="1745"/>
      <c r="H45" s="1764">
        <v>1</v>
      </c>
      <c r="I45" s="1765"/>
      <c r="J45" s="1745" t="s">
        <v>1694</v>
      </c>
      <c r="K45" s="1440"/>
      <c r="L45" s="1370"/>
      <c r="M45" s="1370"/>
      <c r="N45" s="1377"/>
      <c r="O45" s="912">
        <v>1</v>
      </c>
      <c r="P45" s="912"/>
      <c r="Q45" s="912"/>
    </row>
    <row r="46" spans="1:18" s="909" customFormat="1" ht="12" customHeight="1" x14ac:dyDescent="0.2">
      <c r="A46" s="1364"/>
      <c r="B46" s="1365"/>
      <c r="C46" s="1443"/>
      <c r="D46" s="1443"/>
      <c r="E46" s="1419"/>
      <c r="F46" s="1419"/>
      <c r="G46" s="1365"/>
      <c r="H46" s="1370"/>
      <c r="I46" s="1440"/>
      <c r="J46" s="1419"/>
      <c r="K46" s="1440"/>
      <c r="L46" s="1370"/>
      <c r="M46" s="1370"/>
      <c r="N46" s="1377"/>
      <c r="O46" s="912"/>
      <c r="P46" s="912"/>
      <c r="Q46" s="912"/>
    </row>
    <row r="47" spans="1:18" s="909" customFormat="1" ht="30" customHeight="1" x14ac:dyDescent="0.2">
      <c r="A47" s="1766"/>
      <c r="B47" s="1766">
        <v>32</v>
      </c>
      <c r="C47" s="1767" t="s">
        <v>413</v>
      </c>
      <c r="D47" s="1768"/>
      <c r="E47" s="1768"/>
      <c r="F47" s="1769"/>
      <c r="G47" s="1770"/>
      <c r="H47" s="1771">
        <f>H48</f>
        <v>2</v>
      </c>
      <c r="I47" s="1771"/>
      <c r="J47" s="1419"/>
      <c r="K47" s="1440"/>
      <c r="L47" s="1370"/>
      <c r="M47" s="1370"/>
      <c r="N47" s="1377"/>
      <c r="O47" s="918" t="s">
        <v>1899</v>
      </c>
      <c r="P47" s="912">
        <f>SUM(O48)</f>
        <v>2</v>
      </c>
      <c r="Q47" s="912"/>
    </row>
    <row r="48" spans="1:18" s="909" customFormat="1" ht="30" customHeight="1" x14ac:dyDescent="0.2">
      <c r="A48" s="1766"/>
      <c r="B48" s="1766">
        <v>32903</v>
      </c>
      <c r="C48" s="1767" t="s">
        <v>1079</v>
      </c>
      <c r="D48" s="1768"/>
      <c r="E48" s="1768"/>
      <c r="F48" s="1769"/>
      <c r="G48" s="1772"/>
      <c r="H48" s="1773">
        <f>SUM(H49:H50)</f>
        <v>2</v>
      </c>
      <c r="I48" s="1773"/>
      <c r="J48" s="1419"/>
      <c r="K48" s="1938">
        <v>0</v>
      </c>
      <c r="L48" s="1370"/>
      <c r="M48" s="1370"/>
      <c r="N48" s="1377"/>
      <c r="O48" s="1904">
        <f>SUM(O49:O50)</f>
        <v>2</v>
      </c>
      <c r="P48" s="912"/>
      <c r="Q48" s="912"/>
    </row>
    <row r="49" spans="1:19" s="909" customFormat="1" ht="33" customHeight="1" x14ac:dyDescent="0.2">
      <c r="A49" s="1774">
        <v>1</v>
      </c>
      <c r="B49" s="1775">
        <v>32903</v>
      </c>
      <c r="C49" s="1747" t="s">
        <v>1659</v>
      </c>
      <c r="D49" s="1747" t="s">
        <v>1659</v>
      </c>
      <c r="E49" s="1747" t="s">
        <v>1660</v>
      </c>
      <c r="F49" s="1748" t="s">
        <v>1661</v>
      </c>
      <c r="G49" s="1747"/>
      <c r="H49" s="1747">
        <v>1</v>
      </c>
      <c r="I49" s="1774"/>
      <c r="J49" s="1717" t="s">
        <v>1695</v>
      </c>
      <c r="K49" s="1765"/>
      <c r="L49" s="1370"/>
      <c r="M49" s="1370"/>
      <c r="N49" s="1377"/>
      <c r="O49" s="912">
        <v>1</v>
      </c>
      <c r="P49" s="912"/>
      <c r="Q49" s="912"/>
    </row>
    <row r="50" spans="1:19" s="909" customFormat="1" ht="33.75" customHeight="1" x14ac:dyDescent="0.2">
      <c r="A50" s="1774">
        <v>2</v>
      </c>
      <c r="B50" s="1775">
        <v>32903</v>
      </c>
      <c r="C50" s="1747" t="s">
        <v>1696</v>
      </c>
      <c r="D50" s="1747" t="s">
        <v>1696</v>
      </c>
      <c r="E50" s="1747" t="s">
        <v>1660</v>
      </c>
      <c r="F50" s="1748" t="s">
        <v>1697</v>
      </c>
      <c r="G50" s="1747"/>
      <c r="H50" s="1747">
        <v>1</v>
      </c>
      <c r="I50" s="1774"/>
      <c r="J50" s="1717" t="s">
        <v>1698</v>
      </c>
      <c r="K50" s="1765"/>
      <c r="L50" s="1370"/>
      <c r="M50" s="1370"/>
      <c r="N50" s="1377"/>
      <c r="O50" s="912">
        <v>1</v>
      </c>
      <c r="P50" s="912"/>
      <c r="Q50" s="912"/>
    </row>
    <row r="51" spans="1:19" s="913" customFormat="1" ht="30" customHeight="1" thickBot="1" x14ac:dyDescent="0.25">
      <c r="A51" s="2189" t="s">
        <v>15</v>
      </c>
      <c r="B51" s="2190"/>
      <c r="C51" s="2190"/>
      <c r="D51" s="2190"/>
      <c r="E51" s="2190"/>
      <c r="F51" s="2190"/>
      <c r="G51" s="2191"/>
      <c r="H51" s="1578">
        <f>H10+H41+H47</f>
        <v>76</v>
      </c>
      <c r="I51" s="1579">
        <f>I10+I41</f>
        <v>76472</v>
      </c>
      <c r="J51" s="1580"/>
      <c r="K51" s="1581"/>
      <c r="L51" s="1582"/>
      <c r="M51" s="1582"/>
      <c r="N51" s="1580"/>
      <c r="O51" s="919">
        <f>SUM(O11+O25+O34+O42+O48)</f>
        <v>31</v>
      </c>
      <c r="P51" s="919">
        <f>SUM(P10+P41+P47)</f>
        <v>31</v>
      </c>
      <c r="Q51" s="919"/>
    </row>
    <row r="52" spans="1:19" ht="15.75" thickTop="1" x14ac:dyDescent="0.2">
      <c r="O52" s="694"/>
      <c r="P52" s="694"/>
      <c r="Q52" s="694"/>
      <c r="R52" s="690"/>
      <c r="S52" s="690"/>
    </row>
    <row r="53" spans="1:19" s="689" customFormat="1" x14ac:dyDescent="0.2">
      <c r="A53" s="1012"/>
      <c r="B53" s="993"/>
      <c r="C53" s="994"/>
      <c r="D53" s="994"/>
      <c r="E53" s="775"/>
      <c r="F53" s="775"/>
      <c r="G53" s="993"/>
      <c r="H53" s="824"/>
      <c r="I53" s="995"/>
      <c r="J53" s="996"/>
      <c r="K53" s="995"/>
      <c r="L53" s="993"/>
      <c r="M53" s="993"/>
      <c r="N53" s="996"/>
      <c r="O53" s="915"/>
      <c r="P53" s="915"/>
      <c r="Q53" s="915"/>
    </row>
    <row r="54" spans="1:19" s="689" customFormat="1" ht="45" x14ac:dyDescent="0.2">
      <c r="A54" s="1012"/>
      <c r="B54" s="993"/>
      <c r="C54" s="994"/>
      <c r="D54" s="994"/>
      <c r="E54" s="775"/>
      <c r="F54" s="775"/>
      <c r="G54" s="993"/>
      <c r="H54" s="824"/>
      <c r="I54" s="995"/>
      <c r="J54" s="996" t="s">
        <v>1900</v>
      </c>
      <c r="K54" s="995"/>
      <c r="L54" s="993"/>
      <c r="M54" s="993"/>
      <c r="N54" s="996"/>
      <c r="O54" s="915"/>
      <c r="P54" s="915"/>
      <c r="Q54" s="915"/>
    </row>
    <row r="55" spans="1:19" s="689" customFormat="1" x14ac:dyDescent="0.2">
      <c r="A55" s="1012"/>
      <c r="B55" s="993"/>
      <c r="C55" s="994"/>
      <c r="D55" s="994"/>
      <c r="E55" s="775"/>
      <c r="F55" s="775"/>
      <c r="G55" s="993"/>
      <c r="H55" s="824"/>
      <c r="I55" s="995"/>
      <c r="J55" s="996"/>
      <c r="K55" s="995"/>
      <c r="L55" s="993"/>
      <c r="M55" s="993"/>
      <c r="N55" s="996"/>
      <c r="O55" s="915"/>
      <c r="P55" s="915"/>
      <c r="Q55" s="915"/>
    </row>
    <row r="56" spans="1:19" s="689" customFormat="1" x14ac:dyDescent="0.2">
      <c r="A56" s="1012"/>
      <c r="B56" s="993"/>
      <c r="C56" s="994"/>
      <c r="D56" s="994"/>
      <c r="E56" s="775"/>
      <c r="F56" s="775"/>
      <c r="G56" s="993"/>
      <c r="H56" s="824"/>
      <c r="I56" s="995"/>
      <c r="J56" s="996"/>
      <c r="K56" s="995"/>
      <c r="L56" s="993"/>
      <c r="M56" s="993"/>
      <c r="N56" s="996"/>
      <c r="O56" s="915"/>
      <c r="P56" s="915"/>
      <c r="Q56" s="915"/>
    </row>
    <row r="57" spans="1:19" s="689" customFormat="1" x14ac:dyDescent="0.2">
      <c r="A57" s="1012"/>
      <c r="B57" s="993"/>
      <c r="C57" s="994"/>
      <c r="D57" s="994"/>
      <c r="E57" s="775"/>
      <c r="F57" s="775"/>
      <c r="G57" s="993"/>
      <c r="H57" s="824"/>
      <c r="I57" s="995"/>
      <c r="J57" s="996"/>
      <c r="K57" s="995"/>
      <c r="L57" s="993"/>
      <c r="M57" s="993"/>
      <c r="N57" s="996"/>
      <c r="O57" s="915"/>
      <c r="P57" s="915"/>
      <c r="Q57" s="915"/>
    </row>
    <row r="58" spans="1:19" s="689" customFormat="1" x14ac:dyDescent="0.2">
      <c r="A58" s="1012"/>
      <c r="B58" s="993"/>
      <c r="C58" s="994"/>
      <c r="D58" s="994"/>
      <c r="E58" s="775"/>
      <c r="F58" s="775"/>
      <c r="G58" s="993"/>
      <c r="H58" s="824"/>
      <c r="I58" s="995"/>
      <c r="J58" s="996"/>
      <c r="K58" s="995"/>
      <c r="L58" s="993"/>
      <c r="M58" s="993"/>
      <c r="N58" s="996"/>
      <c r="O58" s="915"/>
      <c r="P58" s="915"/>
      <c r="Q58" s="915"/>
    </row>
    <row r="59" spans="1:19" s="689" customFormat="1" x14ac:dyDescent="0.2">
      <c r="A59" s="1012"/>
      <c r="B59" s="993"/>
      <c r="C59" s="994"/>
      <c r="D59" s="994"/>
      <c r="E59" s="775"/>
      <c r="F59" s="775"/>
      <c r="G59" s="993"/>
      <c r="H59" s="824"/>
      <c r="I59" s="995"/>
      <c r="J59" s="996"/>
      <c r="K59" s="995"/>
      <c r="L59" s="993"/>
      <c r="M59" s="993"/>
      <c r="N59" s="996"/>
      <c r="O59" s="915"/>
      <c r="P59" s="915"/>
      <c r="Q59" s="915"/>
    </row>
    <row r="60" spans="1:19" s="689" customFormat="1" x14ac:dyDescent="0.2">
      <c r="A60" s="1012"/>
      <c r="B60" s="993"/>
      <c r="C60" s="994"/>
      <c r="D60" s="994"/>
      <c r="E60" s="775"/>
      <c r="F60" s="775"/>
      <c r="G60" s="993"/>
      <c r="H60" s="824"/>
      <c r="I60" s="995"/>
      <c r="J60" s="996"/>
      <c r="K60" s="995"/>
      <c r="L60" s="993"/>
      <c r="M60" s="993"/>
      <c r="N60" s="996"/>
      <c r="O60" s="915"/>
      <c r="P60" s="915"/>
      <c r="Q60" s="915"/>
    </row>
    <row r="61" spans="1:19" s="689" customFormat="1" x14ac:dyDescent="0.2">
      <c r="A61" s="1012"/>
      <c r="B61" s="993"/>
      <c r="C61" s="994"/>
      <c r="D61" s="994"/>
      <c r="E61" s="775"/>
      <c r="F61" s="775"/>
      <c r="G61" s="993"/>
      <c r="H61" s="824"/>
      <c r="I61" s="995"/>
      <c r="J61" s="996"/>
      <c r="K61" s="995"/>
      <c r="L61" s="993"/>
      <c r="M61" s="993"/>
      <c r="N61" s="996"/>
      <c r="O61" s="915"/>
      <c r="P61" s="915"/>
      <c r="Q61" s="915"/>
    </row>
    <row r="62" spans="1:19" s="689" customFormat="1" x14ac:dyDescent="0.2">
      <c r="A62" s="1012"/>
      <c r="B62" s="993"/>
      <c r="C62" s="994"/>
      <c r="D62" s="994"/>
      <c r="E62" s="775"/>
      <c r="F62" s="775"/>
      <c r="G62" s="993"/>
      <c r="H62" s="824"/>
      <c r="I62" s="995"/>
      <c r="J62" s="996"/>
      <c r="K62" s="995"/>
      <c r="L62" s="993"/>
      <c r="M62" s="993"/>
      <c r="N62" s="996"/>
      <c r="O62" s="915"/>
      <c r="P62" s="915"/>
      <c r="Q62" s="915"/>
    </row>
    <row r="63" spans="1:19" s="689" customFormat="1" x14ac:dyDescent="0.2">
      <c r="A63" s="1012"/>
      <c r="B63" s="993"/>
      <c r="C63" s="994"/>
      <c r="D63" s="994"/>
      <c r="E63" s="775"/>
      <c r="F63" s="775"/>
      <c r="G63" s="993"/>
      <c r="H63" s="824"/>
      <c r="I63" s="995"/>
      <c r="J63" s="996"/>
      <c r="K63" s="995"/>
      <c r="L63" s="993"/>
      <c r="M63" s="993"/>
      <c r="N63" s="996"/>
      <c r="O63" s="915"/>
      <c r="P63" s="915"/>
      <c r="Q63" s="915"/>
    </row>
    <row r="64" spans="1:19" s="689" customFormat="1" x14ac:dyDescent="0.2">
      <c r="A64" s="1012"/>
      <c r="B64" s="993"/>
      <c r="C64" s="994"/>
      <c r="D64" s="994"/>
      <c r="E64" s="775"/>
      <c r="F64" s="775"/>
      <c r="G64" s="993"/>
      <c r="H64" s="824"/>
      <c r="I64" s="995"/>
      <c r="J64" s="996"/>
      <c r="K64" s="995"/>
      <c r="L64" s="993"/>
      <c r="M64" s="993"/>
      <c r="N64" s="996"/>
      <c r="O64" s="915"/>
      <c r="P64" s="915"/>
      <c r="Q64" s="915"/>
    </row>
    <row r="65" spans="1:17" s="689" customFormat="1" x14ac:dyDescent="0.2">
      <c r="A65" s="1012"/>
      <c r="B65" s="993"/>
      <c r="C65" s="994"/>
      <c r="D65" s="994"/>
      <c r="E65" s="775"/>
      <c r="F65" s="775"/>
      <c r="G65" s="993"/>
      <c r="H65" s="824"/>
      <c r="I65" s="995"/>
      <c r="J65" s="996"/>
      <c r="K65" s="995"/>
      <c r="L65" s="993"/>
      <c r="M65" s="993"/>
      <c r="N65" s="996"/>
      <c r="O65" s="915"/>
      <c r="P65" s="915"/>
      <c r="Q65" s="915"/>
    </row>
    <row r="66" spans="1:17" s="689" customFormat="1" x14ac:dyDescent="0.2">
      <c r="A66" s="1012"/>
      <c r="B66" s="993"/>
      <c r="C66" s="994"/>
      <c r="D66" s="994"/>
      <c r="E66" s="775"/>
      <c r="F66" s="775"/>
      <c r="G66" s="993"/>
      <c r="H66" s="824"/>
      <c r="I66" s="995"/>
      <c r="J66" s="996"/>
      <c r="K66" s="995"/>
      <c r="L66" s="993"/>
      <c r="M66" s="993"/>
      <c r="N66" s="996"/>
      <c r="O66" s="915"/>
      <c r="P66" s="915"/>
      <c r="Q66" s="915"/>
    </row>
    <row r="67" spans="1:17" s="689" customFormat="1" x14ac:dyDescent="0.2">
      <c r="A67" s="1012"/>
      <c r="B67" s="993"/>
      <c r="C67" s="994"/>
      <c r="D67" s="994"/>
      <c r="E67" s="775"/>
      <c r="F67" s="775"/>
      <c r="G67" s="993"/>
      <c r="H67" s="824"/>
      <c r="I67" s="995"/>
      <c r="J67" s="996"/>
      <c r="K67" s="995"/>
      <c r="L67" s="993"/>
      <c r="M67" s="993"/>
      <c r="N67" s="996"/>
      <c r="O67" s="915"/>
      <c r="P67" s="915"/>
      <c r="Q67" s="915"/>
    </row>
    <row r="68" spans="1:17" s="689" customFormat="1" x14ac:dyDescent="0.2">
      <c r="A68" s="1012"/>
      <c r="B68" s="993"/>
      <c r="C68" s="994"/>
      <c r="D68" s="994"/>
      <c r="E68" s="775"/>
      <c r="F68" s="775"/>
      <c r="G68" s="993"/>
      <c r="H68" s="824"/>
      <c r="I68" s="995"/>
      <c r="J68" s="996"/>
      <c r="K68" s="995"/>
      <c r="L68" s="993"/>
      <c r="M68" s="993"/>
      <c r="N68" s="996"/>
      <c r="O68" s="915"/>
      <c r="P68" s="915"/>
      <c r="Q68" s="915"/>
    </row>
    <row r="69" spans="1:17" s="689" customFormat="1" x14ac:dyDescent="0.2">
      <c r="A69" s="1012"/>
      <c r="B69" s="993"/>
      <c r="C69" s="994"/>
      <c r="D69" s="994"/>
      <c r="E69" s="775"/>
      <c r="F69" s="775"/>
      <c r="G69" s="993"/>
      <c r="H69" s="824"/>
      <c r="I69" s="995"/>
      <c r="J69" s="996"/>
      <c r="K69" s="995"/>
      <c r="L69" s="993"/>
      <c r="M69" s="993"/>
      <c r="N69" s="996"/>
      <c r="O69" s="915"/>
      <c r="P69" s="915"/>
      <c r="Q69" s="915"/>
    </row>
    <row r="70" spans="1:17" s="689" customFormat="1" x14ac:dyDescent="0.2">
      <c r="A70" s="1012"/>
      <c r="B70" s="993"/>
      <c r="C70" s="994"/>
      <c r="D70" s="994"/>
      <c r="E70" s="775"/>
      <c r="F70" s="775"/>
      <c r="G70" s="993"/>
      <c r="H70" s="824"/>
      <c r="I70" s="995"/>
      <c r="J70" s="996"/>
      <c r="K70" s="995"/>
      <c r="L70" s="993"/>
      <c r="M70" s="993"/>
      <c r="N70" s="996"/>
      <c r="O70" s="915"/>
      <c r="P70" s="915"/>
      <c r="Q70" s="915"/>
    </row>
    <row r="71" spans="1:17" s="689" customFormat="1" x14ac:dyDescent="0.2">
      <c r="A71" s="1012"/>
      <c r="B71" s="993"/>
      <c r="C71" s="994"/>
      <c r="D71" s="994"/>
      <c r="E71" s="775"/>
      <c r="F71" s="775"/>
      <c r="G71" s="993"/>
      <c r="H71" s="824"/>
      <c r="I71" s="995"/>
      <c r="J71" s="996"/>
      <c r="K71" s="995"/>
      <c r="L71" s="993"/>
      <c r="M71" s="993"/>
      <c r="N71" s="996"/>
      <c r="O71" s="915"/>
      <c r="P71" s="915"/>
      <c r="Q71" s="915"/>
    </row>
    <row r="72" spans="1:17" s="689" customFormat="1" x14ac:dyDescent="0.2">
      <c r="A72" s="1012"/>
      <c r="B72" s="993"/>
      <c r="C72" s="994"/>
      <c r="D72" s="994"/>
      <c r="E72" s="775"/>
      <c r="F72" s="775"/>
      <c r="G72" s="993"/>
      <c r="H72" s="824"/>
      <c r="I72" s="995"/>
      <c r="J72" s="996"/>
      <c r="K72" s="995"/>
      <c r="L72" s="993"/>
      <c r="M72" s="993"/>
      <c r="N72" s="996"/>
      <c r="O72" s="915"/>
      <c r="P72" s="915"/>
      <c r="Q72" s="915"/>
    </row>
    <row r="73" spans="1:17" s="689" customFormat="1" x14ac:dyDescent="0.2">
      <c r="A73" s="1012"/>
      <c r="B73" s="993"/>
      <c r="C73" s="994"/>
      <c r="D73" s="994"/>
      <c r="E73" s="775"/>
      <c r="F73" s="775"/>
      <c r="G73" s="993"/>
      <c r="H73" s="824"/>
      <c r="I73" s="995"/>
      <c r="J73" s="996"/>
      <c r="K73" s="995"/>
      <c r="L73" s="993"/>
      <c r="M73" s="993"/>
      <c r="N73" s="996"/>
      <c r="O73" s="915"/>
      <c r="P73" s="915"/>
      <c r="Q73" s="915"/>
    </row>
    <row r="74" spans="1:17" s="689" customFormat="1" x14ac:dyDescent="0.2">
      <c r="A74" s="1012"/>
      <c r="B74" s="993"/>
      <c r="C74" s="994"/>
      <c r="D74" s="994"/>
      <c r="E74" s="775"/>
      <c r="F74" s="775"/>
      <c r="G74" s="993"/>
      <c r="H74" s="824"/>
      <c r="I74" s="995"/>
      <c r="J74" s="996"/>
      <c r="K74" s="995"/>
      <c r="L74" s="993"/>
      <c r="M74" s="993"/>
      <c r="N74" s="996"/>
      <c r="O74" s="915"/>
      <c r="P74" s="915"/>
      <c r="Q74" s="915"/>
    </row>
    <row r="75" spans="1:17" s="689" customFormat="1" x14ac:dyDescent="0.2">
      <c r="A75" s="1012"/>
      <c r="B75" s="993"/>
      <c r="C75" s="994"/>
      <c r="D75" s="994"/>
      <c r="E75" s="775"/>
      <c r="F75" s="775"/>
      <c r="G75" s="993"/>
      <c r="H75" s="824"/>
      <c r="I75" s="995"/>
      <c r="J75" s="996"/>
      <c r="K75" s="995"/>
      <c r="L75" s="993"/>
      <c r="M75" s="993"/>
      <c r="N75" s="996"/>
      <c r="O75" s="915"/>
      <c r="P75" s="915"/>
      <c r="Q75" s="915"/>
    </row>
    <row r="76" spans="1:17" s="689" customFormat="1" x14ac:dyDescent="0.2">
      <c r="A76" s="1012"/>
      <c r="B76" s="993"/>
      <c r="C76" s="994"/>
      <c r="D76" s="994"/>
      <c r="E76" s="775"/>
      <c r="F76" s="775"/>
      <c r="G76" s="993"/>
      <c r="H76" s="824"/>
      <c r="I76" s="995"/>
      <c r="J76" s="996"/>
      <c r="K76" s="995"/>
      <c r="L76" s="993"/>
      <c r="M76" s="993"/>
      <c r="N76" s="996"/>
      <c r="O76" s="915"/>
      <c r="P76" s="915"/>
      <c r="Q76" s="915"/>
    </row>
    <row r="77" spans="1:17" s="689" customFormat="1" x14ac:dyDescent="0.2">
      <c r="A77" s="1012"/>
      <c r="B77" s="993"/>
      <c r="C77" s="994"/>
      <c r="D77" s="994"/>
      <c r="E77" s="775"/>
      <c r="F77" s="775"/>
      <c r="G77" s="993"/>
      <c r="H77" s="824"/>
      <c r="I77" s="995"/>
      <c r="J77" s="996"/>
      <c r="K77" s="995"/>
      <c r="L77" s="993"/>
      <c r="M77" s="993"/>
      <c r="N77" s="996"/>
      <c r="O77" s="915"/>
      <c r="P77" s="915"/>
      <c r="Q77" s="915"/>
    </row>
    <row r="78" spans="1:17" s="689" customFormat="1" x14ac:dyDescent="0.2">
      <c r="A78" s="1012"/>
      <c r="B78" s="993"/>
      <c r="C78" s="994"/>
      <c r="D78" s="994"/>
      <c r="E78" s="775"/>
      <c r="F78" s="775"/>
      <c r="G78" s="993"/>
      <c r="H78" s="824"/>
      <c r="I78" s="995"/>
      <c r="J78" s="996"/>
      <c r="K78" s="995"/>
      <c r="L78" s="993"/>
      <c r="M78" s="993"/>
      <c r="N78" s="996"/>
      <c r="O78" s="915"/>
      <c r="P78" s="915"/>
      <c r="Q78" s="915"/>
    </row>
    <row r="79" spans="1:17" s="689" customFormat="1" x14ac:dyDescent="0.2">
      <c r="A79" s="1012"/>
      <c r="B79" s="993"/>
      <c r="C79" s="994"/>
      <c r="D79" s="994"/>
      <c r="E79" s="775"/>
      <c r="F79" s="775"/>
      <c r="G79" s="993"/>
      <c r="H79" s="824"/>
      <c r="I79" s="995"/>
      <c r="J79" s="996"/>
      <c r="K79" s="995"/>
      <c r="L79" s="993"/>
      <c r="M79" s="993"/>
      <c r="N79" s="996"/>
      <c r="O79" s="915"/>
      <c r="P79" s="915"/>
      <c r="Q79" s="915"/>
    </row>
    <row r="80" spans="1:17" s="689" customFormat="1" x14ac:dyDescent="0.2">
      <c r="A80" s="1012"/>
      <c r="B80" s="993"/>
      <c r="C80" s="994"/>
      <c r="D80" s="994"/>
      <c r="E80" s="775"/>
      <c r="F80" s="775"/>
      <c r="G80" s="993"/>
      <c r="H80" s="824"/>
      <c r="I80" s="995"/>
      <c r="J80" s="996"/>
      <c r="K80" s="995"/>
      <c r="L80" s="993"/>
      <c r="M80" s="993"/>
      <c r="N80" s="996"/>
      <c r="O80" s="915"/>
      <c r="P80" s="915"/>
      <c r="Q80" s="915"/>
    </row>
    <row r="81" spans="1:17" s="689" customFormat="1" x14ac:dyDescent="0.2">
      <c r="A81" s="1012"/>
      <c r="B81" s="993"/>
      <c r="C81" s="994"/>
      <c r="D81" s="994"/>
      <c r="E81" s="775"/>
      <c r="F81" s="775"/>
      <c r="G81" s="993"/>
      <c r="H81" s="824"/>
      <c r="I81" s="995"/>
      <c r="J81" s="996"/>
      <c r="K81" s="995"/>
      <c r="L81" s="993"/>
      <c r="M81" s="993"/>
      <c r="N81" s="996"/>
      <c r="O81" s="915"/>
      <c r="P81" s="915"/>
      <c r="Q81" s="915"/>
    </row>
    <row r="82" spans="1:17" s="689" customFormat="1" x14ac:dyDescent="0.2">
      <c r="A82" s="1012"/>
      <c r="B82" s="993"/>
      <c r="C82" s="994"/>
      <c r="D82" s="994"/>
      <c r="E82" s="775"/>
      <c r="F82" s="775"/>
      <c r="G82" s="993"/>
      <c r="H82" s="824"/>
      <c r="I82" s="995"/>
      <c r="J82" s="996"/>
      <c r="K82" s="995"/>
      <c r="L82" s="993"/>
      <c r="M82" s="993"/>
      <c r="N82" s="996"/>
      <c r="O82" s="915"/>
      <c r="P82" s="915"/>
      <c r="Q82" s="915"/>
    </row>
    <row r="83" spans="1:17" s="689" customFormat="1" x14ac:dyDescent="0.2">
      <c r="A83" s="1012"/>
      <c r="B83" s="993"/>
      <c r="C83" s="994"/>
      <c r="D83" s="994"/>
      <c r="E83" s="775"/>
      <c r="F83" s="775"/>
      <c r="G83" s="993"/>
      <c r="H83" s="824"/>
      <c r="I83" s="995"/>
      <c r="J83" s="996"/>
      <c r="K83" s="995"/>
      <c r="L83" s="993"/>
      <c r="M83" s="993"/>
      <c r="N83" s="996"/>
      <c r="O83" s="915"/>
      <c r="P83" s="915"/>
      <c r="Q83" s="915"/>
    </row>
    <row r="84" spans="1:17" s="689" customFormat="1" x14ac:dyDescent="0.2">
      <c r="A84" s="1012"/>
      <c r="B84" s="993"/>
      <c r="C84" s="994"/>
      <c r="D84" s="994"/>
      <c r="E84" s="775"/>
      <c r="F84" s="775"/>
      <c r="G84" s="993"/>
      <c r="H84" s="824"/>
      <c r="I84" s="995"/>
      <c r="J84" s="996"/>
      <c r="K84" s="995"/>
      <c r="L84" s="993"/>
      <c r="M84" s="993"/>
      <c r="N84" s="996"/>
      <c r="O84" s="915"/>
      <c r="P84" s="915"/>
      <c r="Q84" s="915"/>
    </row>
    <row r="85" spans="1:17" s="689" customFormat="1" x14ac:dyDescent="0.2">
      <c r="A85" s="1012"/>
      <c r="B85" s="993"/>
      <c r="C85" s="994"/>
      <c r="D85" s="994"/>
      <c r="E85" s="775"/>
      <c r="F85" s="775"/>
      <c r="G85" s="993"/>
      <c r="H85" s="824"/>
      <c r="I85" s="995"/>
      <c r="J85" s="996"/>
      <c r="K85" s="995"/>
      <c r="L85" s="993"/>
      <c r="M85" s="993"/>
      <c r="N85" s="996"/>
      <c r="O85" s="915"/>
      <c r="P85" s="915"/>
      <c r="Q85" s="915"/>
    </row>
    <row r="86" spans="1:17" s="689" customFormat="1" x14ac:dyDescent="0.2">
      <c r="A86" s="1012"/>
      <c r="B86" s="993"/>
      <c r="C86" s="994"/>
      <c r="D86" s="994"/>
      <c r="E86" s="775"/>
      <c r="F86" s="775"/>
      <c r="G86" s="993"/>
      <c r="H86" s="824"/>
      <c r="I86" s="995"/>
      <c r="J86" s="996"/>
      <c r="K86" s="995"/>
      <c r="L86" s="993"/>
      <c r="M86" s="993"/>
      <c r="N86" s="996"/>
      <c r="O86" s="915"/>
      <c r="P86" s="915"/>
      <c r="Q86" s="915"/>
    </row>
    <row r="87" spans="1:17" s="689" customFormat="1" x14ac:dyDescent="0.2">
      <c r="A87" s="1012"/>
      <c r="B87" s="993"/>
      <c r="C87" s="994"/>
      <c r="D87" s="994"/>
      <c r="E87" s="775"/>
      <c r="F87" s="775"/>
      <c r="G87" s="993"/>
      <c r="H87" s="824"/>
      <c r="I87" s="995"/>
      <c r="J87" s="996"/>
      <c r="K87" s="995"/>
      <c r="L87" s="993"/>
      <c r="M87" s="993"/>
      <c r="N87" s="996"/>
      <c r="O87" s="915"/>
      <c r="P87" s="915"/>
      <c r="Q87" s="915"/>
    </row>
    <row r="88" spans="1:17" s="689" customFormat="1" x14ac:dyDescent="0.2">
      <c r="A88" s="1012"/>
      <c r="B88" s="993"/>
      <c r="C88" s="994"/>
      <c r="D88" s="994"/>
      <c r="E88" s="775"/>
      <c r="F88" s="775"/>
      <c r="G88" s="993"/>
      <c r="H88" s="824"/>
      <c r="I88" s="995"/>
      <c r="J88" s="996"/>
      <c r="K88" s="995"/>
      <c r="L88" s="993"/>
      <c r="M88" s="993"/>
      <c r="N88" s="996"/>
      <c r="O88" s="915"/>
      <c r="P88" s="915"/>
      <c r="Q88" s="915"/>
    </row>
    <row r="89" spans="1:17" s="689" customFormat="1" x14ac:dyDescent="0.2">
      <c r="A89" s="1012"/>
      <c r="B89" s="993"/>
      <c r="C89" s="994"/>
      <c r="D89" s="994"/>
      <c r="E89" s="775"/>
      <c r="F89" s="775"/>
      <c r="G89" s="993"/>
      <c r="H89" s="824"/>
      <c r="I89" s="995"/>
      <c r="J89" s="996"/>
      <c r="K89" s="995"/>
      <c r="L89" s="993"/>
      <c r="M89" s="993"/>
      <c r="N89" s="996"/>
      <c r="O89" s="915"/>
      <c r="P89" s="915"/>
      <c r="Q89" s="915"/>
    </row>
    <row r="90" spans="1:17" s="689" customFormat="1" x14ac:dyDescent="0.2">
      <c r="A90" s="1012"/>
      <c r="B90" s="993"/>
      <c r="C90" s="994"/>
      <c r="D90" s="994"/>
      <c r="E90" s="775"/>
      <c r="F90" s="775"/>
      <c r="G90" s="993"/>
      <c r="H90" s="824"/>
      <c r="I90" s="995"/>
      <c r="J90" s="996"/>
      <c r="K90" s="995"/>
      <c r="L90" s="993"/>
      <c r="M90" s="993"/>
      <c r="N90" s="996"/>
      <c r="O90" s="915"/>
      <c r="P90" s="915"/>
      <c r="Q90" s="915"/>
    </row>
    <row r="91" spans="1:17" s="689" customFormat="1" x14ac:dyDescent="0.2">
      <c r="A91" s="1012"/>
      <c r="B91" s="993"/>
      <c r="C91" s="994"/>
      <c r="D91" s="994"/>
      <c r="E91" s="775"/>
      <c r="F91" s="775"/>
      <c r="G91" s="993"/>
      <c r="H91" s="824"/>
      <c r="I91" s="995"/>
      <c r="J91" s="996"/>
      <c r="K91" s="995"/>
      <c r="L91" s="993"/>
      <c r="M91" s="993"/>
      <c r="N91" s="996"/>
      <c r="O91" s="915"/>
      <c r="P91" s="915"/>
      <c r="Q91" s="915"/>
    </row>
    <row r="92" spans="1:17" s="689" customFormat="1" x14ac:dyDescent="0.2">
      <c r="A92" s="1012"/>
      <c r="B92" s="993"/>
      <c r="C92" s="994"/>
      <c r="D92" s="994"/>
      <c r="E92" s="775"/>
      <c r="F92" s="775"/>
      <c r="G92" s="993"/>
      <c r="H92" s="824"/>
      <c r="I92" s="995"/>
      <c r="J92" s="996"/>
      <c r="K92" s="995"/>
      <c r="L92" s="993"/>
      <c r="M92" s="993"/>
      <c r="N92" s="996"/>
      <c r="O92" s="915"/>
      <c r="P92" s="915"/>
      <c r="Q92" s="915"/>
    </row>
    <row r="93" spans="1:17" s="689" customFormat="1" x14ac:dyDescent="0.2">
      <c r="A93" s="1012"/>
      <c r="B93" s="993"/>
      <c r="C93" s="994"/>
      <c r="D93" s="994"/>
      <c r="E93" s="775"/>
      <c r="F93" s="775"/>
      <c r="G93" s="993"/>
      <c r="H93" s="824"/>
      <c r="I93" s="995"/>
      <c r="J93" s="996"/>
      <c r="K93" s="995"/>
      <c r="L93" s="993"/>
      <c r="M93" s="993"/>
      <c r="N93" s="996"/>
      <c r="O93" s="915"/>
      <c r="P93" s="915"/>
      <c r="Q93" s="915"/>
    </row>
    <row r="94" spans="1:17" s="689" customFormat="1" x14ac:dyDescent="0.2">
      <c r="A94" s="1012"/>
      <c r="B94" s="993"/>
      <c r="C94" s="994"/>
      <c r="D94" s="994"/>
      <c r="E94" s="775"/>
      <c r="F94" s="775"/>
      <c r="G94" s="993"/>
      <c r="H94" s="824"/>
      <c r="I94" s="995"/>
      <c r="J94" s="996"/>
      <c r="K94" s="995"/>
      <c r="L94" s="993"/>
      <c r="M94" s="993"/>
      <c r="N94" s="996"/>
      <c r="O94" s="915"/>
      <c r="P94" s="915"/>
      <c r="Q94" s="915"/>
    </row>
    <row r="95" spans="1:17" s="689" customFormat="1" x14ac:dyDescent="0.2">
      <c r="A95" s="1012"/>
      <c r="B95" s="993"/>
      <c r="C95" s="994"/>
      <c r="D95" s="994"/>
      <c r="E95" s="775"/>
      <c r="F95" s="775"/>
      <c r="G95" s="993"/>
      <c r="H95" s="824"/>
      <c r="I95" s="995"/>
      <c r="J95" s="996"/>
      <c r="K95" s="995"/>
      <c r="L95" s="993"/>
      <c r="M95" s="993"/>
      <c r="N95" s="996"/>
      <c r="O95" s="915"/>
      <c r="P95" s="915"/>
      <c r="Q95" s="915"/>
    </row>
    <row r="96" spans="1:17" s="689" customFormat="1" x14ac:dyDescent="0.2">
      <c r="A96" s="1012"/>
      <c r="B96" s="993"/>
      <c r="C96" s="994"/>
      <c r="D96" s="994"/>
      <c r="E96" s="775"/>
      <c r="F96" s="775"/>
      <c r="G96" s="993"/>
      <c r="H96" s="824"/>
      <c r="I96" s="995"/>
      <c r="J96" s="996"/>
      <c r="K96" s="995"/>
      <c r="L96" s="993"/>
      <c r="M96" s="993"/>
      <c r="N96" s="996"/>
      <c r="O96" s="915"/>
      <c r="P96" s="915"/>
      <c r="Q96" s="915"/>
    </row>
    <row r="97" spans="1:17" s="689" customFormat="1" x14ac:dyDescent="0.2">
      <c r="A97" s="1012"/>
      <c r="B97" s="993"/>
      <c r="C97" s="994"/>
      <c r="D97" s="994"/>
      <c r="E97" s="775"/>
      <c r="F97" s="775"/>
      <c r="G97" s="993"/>
      <c r="H97" s="824"/>
      <c r="I97" s="995"/>
      <c r="J97" s="996"/>
      <c r="K97" s="995"/>
      <c r="L97" s="993"/>
      <c r="M97" s="993"/>
      <c r="N97" s="996"/>
      <c r="O97" s="915"/>
      <c r="P97" s="915"/>
      <c r="Q97" s="915"/>
    </row>
    <row r="98" spans="1:17" s="689" customFormat="1" x14ac:dyDescent="0.2">
      <c r="A98" s="1012"/>
      <c r="B98" s="993"/>
      <c r="C98" s="994"/>
      <c r="D98" s="994"/>
      <c r="E98" s="775"/>
      <c r="F98" s="775"/>
      <c r="G98" s="993"/>
      <c r="H98" s="824"/>
      <c r="I98" s="995"/>
      <c r="J98" s="996"/>
      <c r="K98" s="995"/>
      <c r="L98" s="993"/>
      <c r="M98" s="993"/>
      <c r="N98" s="996"/>
      <c r="O98" s="915"/>
      <c r="P98" s="915"/>
      <c r="Q98" s="915"/>
    </row>
    <row r="99" spans="1:17" s="689" customFormat="1" x14ac:dyDescent="0.2">
      <c r="A99" s="1012"/>
      <c r="B99" s="993"/>
      <c r="C99" s="994"/>
      <c r="D99" s="994"/>
      <c r="E99" s="775"/>
      <c r="F99" s="775"/>
      <c r="G99" s="993"/>
      <c r="H99" s="824"/>
      <c r="I99" s="995"/>
      <c r="J99" s="996"/>
      <c r="K99" s="995"/>
      <c r="L99" s="993"/>
      <c r="M99" s="993"/>
      <c r="N99" s="996"/>
      <c r="O99" s="915"/>
      <c r="P99" s="915"/>
      <c r="Q99" s="915"/>
    </row>
    <row r="100" spans="1:17" s="689" customFormat="1" x14ac:dyDescent="0.2">
      <c r="A100" s="1012"/>
      <c r="B100" s="993"/>
      <c r="C100" s="994"/>
      <c r="D100" s="994"/>
      <c r="E100" s="775"/>
      <c r="F100" s="775"/>
      <c r="G100" s="993"/>
      <c r="H100" s="824"/>
      <c r="I100" s="995"/>
      <c r="J100" s="996"/>
      <c r="K100" s="995"/>
      <c r="L100" s="993"/>
      <c r="M100" s="993"/>
      <c r="N100" s="996"/>
      <c r="O100" s="915"/>
      <c r="P100" s="915"/>
      <c r="Q100" s="915"/>
    </row>
    <row r="101" spans="1:17" s="689" customFormat="1" x14ac:dyDescent="0.2">
      <c r="A101" s="1012"/>
      <c r="B101" s="993"/>
      <c r="C101" s="994"/>
      <c r="D101" s="994"/>
      <c r="E101" s="775"/>
      <c r="F101" s="775"/>
      <c r="G101" s="993"/>
      <c r="H101" s="824"/>
      <c r="I101" s="995"/>
      <c r="J101" s="996"/>
      <c r="K101" s="995"/>
      <c r="L101" s="993"/>
      <c r="M101" s="993"/>
      <c r="N101" s="996"/>
      <c r="O101" s="915"/>
      <c r="P101" s="915"/>
      <c r="Q101" s="915"/>
    </row>
    <row r="102" spans="1:17" s="689" customFormat="1" x14ac:dyDescent="0.2">
      <c r="A102" s="1012"/>
      <c r="B102" s="993"/>
      <c r="C102" s="994"/>
      <c r="D102" s="994"/>
      <c r="E102" s="775"/>
      <c r="F102" s="775"/>
      <c r="G102" s="993"/>
      <c r="H102" s="824"/>
      <c r="I102" s="995"/>
      <c r="J102" s="996"/>
      <c r="K102" s="995"/>
      <c r="L102" s="993"/>
      <c r="M102" s="993"/>
      <c r="N102" s="996"/>
      <c r="O102" s="915"/>
      <c r="P102" s="915"/>
      <c r="Q102" s="915"/>
    </row>
    <row r="103" spans="1:17" s="689" customFormat="1" x14ac:dyDescent="0.2">
      <c r="A103" s="1012"/>
      <c r="B103" s="993"/>
      <c r="C103" s="994"/>
      <c r="D103" s="994"/>
      <c r="E103" s="775"/>
      <c r="F103" s="775"/>
      <c r="G103" s="993"/>
      <c r="H103" s="824"/>
      <c r="I103" s="995"/>
      <c r="J103" s="996"/>
      <c r="K103" s="995"/>
      <c r="L103" s="993"/>
      <c r="M103" s="993"/>
      <c r="N103" s="996"/>
      <c r="O103" s="915"/>
      <c r="P103" s="915"/>
      <c r="Q103" s="915"/>
    </row>
    <row r="104" spans="1:17" s="689" customFormat="1" x14ac:dyDescent="0.2">
      <c r="A104" s="1012"/>
      <c r="B104" s="993"/>
      <c r="C104" s="994"/>
      <c r="D104" s="994"/>
      <c r="E104" s="775"/>
      <c r="F104" s="775"/>
      <c r="G104" s="993"/>
      <c r="H104" s="824"/>
      <c r="I104" s="995"/>
      <c r="J104" s="996"/>
      <c r="K104" s="995"/>
      <c r="L104" s="993"/>
      <c r="M104" s="993"/>
      <c r="N104" s="996"/>
      <c r="O104" s="915"/>
      <c r="P104" s="915"/>
      <c r="Q104" s="915"/>
    </row>
    <row r="105" spans="1:17" s="689" customFormat="1" x14ac:dyDescent="0.2">
      <c r="A105" s="1012"/>
      <c r="B105" s="993"/>
      <c r="C105" s="994"/>
      <c r="D105" s="994"/>
      <c r="E105" s="775"/>
      <c r="F105" s="775"/>
      <c r="G105" s="993"/>
      <c r="H105" s="824"/>
      <c r="I105" s="995"/>
      <c r="J105" s="996"/>
      <c r="K105" s="995"/>
      <c r="L105" s="993"/>
      <c r="M105" s="993"/>
      <c r="N105" s="996"/>
      <c r="O105" s="915"/>
      <c r="P105" s="915"/>
      <c r="Q105" s="915"/>
    </row>
    <row r="106" spans="1:17" s="689" customFormat="1" x14ac:dyDescent="0.2">
      <c r="A106" s="1012"/>
      <c r="B106" s="993"/>
      <c r="C106" s="994"/>
      <c r="D106" s="994"/>
      <c r="E106" s="775"/>
      <c r="F106" s="775"/>
      <c r="G106" s="993"/>
      <c r="H106" s="824"/>
      <c r="I106" s="995"/>
      <c r="J106" s="996"/>
      <c r="K106" s="995"/>
      <c r="L106" s="993"/>
      <c r="M106" s="993"/>
      <c r="N106" s="996"/>
      <c r="O106" s="915"/>
      <c r="P106" s="915"/>
      <c r="Q106" s="915"/>
    </row>
    <row r="107" spans="1:17" s="689" customFormat="1" x14ac:dyDescent="0.2">
      <c r="A107" s="1012"/>
      <c r="B107" s="993"/>
      <c r="C107" s="994"/>
      <c r="D107" s="994"/>
      <c r="E107" s="775"/>
      <c r="F107" s="775"/>
      <c r="G107" s="993"/>
      <c r="H107" s="824"/>
      <c r="I107" s="995"/>
      <c r="J107" s="996"/>
      <c r="K107" s="995"/>
      <c r="L107" s="993"/>
      <c r="M107" s="993"/>
      <c r="N107" s="996"/>
      <c r="O107" s="915"/>
      <c r="P107" s="915"/>
      <c r="Q107" s="915"/>
    </row>
    <row r="108" spans="1:17" s="689" customFormat="1" x14ac:dyDescent="0.2">
      <c r="A108" s="1012"/>
      <c r="B108" s="993"/>
      <c r="C108" s="994"/>
      <c r="D108" s="994"/>
      <c r="E108" s="775"/>
      <c r="F108" s="775"/>
      <c r="G108" s="993"/>
      <c r="H108" s="824"/>
      <c r="I108" s="995"/>
      <c r="J108" s="996"/>
      <c r="K108" s="995"/>
      <c r="L108" s="993"/>
      <c r="M108" s="993"/>
      <c r="N108" s="996"/>
      <c r="O108" s="915"/>
      <c r="P108" s="915"/>
      <c r="Q108" s="915"/>
    </row>
    <row r="109" spans="1:17" s="689" customFormat="1" x14ac:dyDescent="0.2">
      <c r="A109" s="1012"/>
      <c r="B109" s="993"/>
      <c r="C109" s="994"/>
      <c r="D109" s="994"/>
      <c r="E109" s="775"/>
      <c r="F109" s="775"/>
      <c r="G109" s="993"/>
      <c r="H109" s="824"/>
      <c r="I109" s="995"/>
      <c r="J109" s="996"/>
      <c r="K109" s="995"/>
      <c r="L109" s="993"/>
      <c r="M109" s="993"/>
      <c r="N109" s="996"/>
      <c r="O109" s="915"/>
      <c r="P109" s="915"/>
      <c r="Q109" s="915"/>
    </row>
    <row r="110" spans="1:17" s="689" customFormat="1" x14ac:dyDescent="0.2">
      <c r="A110" s="1012"/>
      <c r="B110" s="993"/>
      <c r="C110" s="994"/>
      <c r="D110" s="994"/>
      <c r="E110" s="775"/>
      <c r="F110" s="775"/>
      <c r="G110" s="993"/>
      <c r="H110" s="824"/>
      <c r="I110" s="995"/>
      <c r="J110" s="996"/>
      <c r="K110" s="995"/>
      <c r="L110" s="993"/>
      <c r="M110" s="993"/>
      <c r="N110" s="996"/>
      <c r="O110" s="915"/>
      <c r="P110" s="915"/>
      <c r="Q110" s="915"/>
    </row>
    <row r="111" spans="1:17" s="689" customFormat="1" x14ac:dyDescent="0.2">
      <c r="A111" s="1012"/>
      <c r="B111" s="993"/>
      <c r="C111" s="994"/>
      <c r="D111" s="994"/>
      <c r="E111" s="775"/>
      <c r="F111" s="775"/>
      <c r="G111" s="993"/>
      <c r="H111" s="824"/>
      <c r="I111" s="995"/>
      <c r="J111" s="996"/>
      <c r="K111" s="995"/>
      <c r="L111" s="993"/>
      <c r="M111" s="993"/>
      <c r="N111" s="996"/>
      <c r="O111" s="915"/>
      <c r="P111" s="915"/>
      <c r="Q111" s="915"/>
    </row>
    <row r="112" spans="1:17" s="689" customFormat="1" x14ac:dyDescent="0.2">
      <c r="A112" s="1012"/>
      <c r="B112" s="993"/>
      <c r="C112" s="994"/>
      <c r="D112" s="994"/>
      <c r="E112" s="775"/>
      <c r="F112" s="775"/>
      <c r="G112" s="993"/>
      <c r="H112" s="824"/>
      <c r="I112" s="995"/>
      <c r="J112" s="996"/>
      <c r="K112" s="995"/>
      <c r="L112" s="993"/>
      <c r="M112" s="993"/>
      <c r="N112" s="996"/>
      <c r="O112" s="915"/>
      <c r="P112" s="915"/>
      <c r="Q112" s="915"/>
    </row>
    <row r="113" spans="1:17" s="689" customFormat="1" x14ac:dyDescent="0.2">
      <c r="A113" s="1012"/>
      <c r="B113" s="993"/>
      <c r="C113" s="994"/>
      <c r="D113" s="994"/>
      <c r="E113" s="775"/>
      <c r="F113" s="775"/>
      <c r="G113" s="993"/>
      <c r="H113" s="824"/>
      <c r="I113" s="995"/>
      <c r="J113" s="996"/>
      <c r="K113" s="995"/>
      <c r="L113" s="993"/>
      <c r="M113" s="993"/>
      <c r="N113" s="996"/>
      <c r="O113" s="915"/>
      <c r="P113" s="915"/>
      <c r="Q113" s="915"/>
    </row>
    <row r="114" spans="1:17" s="689" customFormat="1" x14ac:dyDescent="0.2">
      <c r="A114" s="1012"/>
      <c r="B114" s="993"/>
      <c r="C114" s="994"/>
      <c r="D114" s="994"/>
      <c r="E114" s="775"/>
      <c r="F114" s="775"/>
      <c r="G114" s="993"/>
      <c r="H114" s="824"/>
      <c r="I114" s="995"/>
      <c r="J114" s="996"/>
      <c r="K114" s="995"/>
      <c r="L114" s="993"/>
      <c r="M114" s="993"/>
      <c r="N114" s="996"/>
      <c r="O114" s="915"/>
      <c r="P114" s="915"/>
      <c r="Q114" s="915"/>
    </row>
    <row r="115" spans="1:17" s="689" customFormat="1" x14ac:dyDescent="0.2">
      <c r="A115" s="1012"/>
      <c r="B115" s="993"/>
      <c r="C115" s="994"/>
      <c r="D115" s="994"/>
      <c r="E115" s="775"/>
      <c r="F115" s="775"/>
      <c r="G115" s="993"/>
      <c r="H115" s="824"/>
      <c r="I115" s="995"/>
      <c r="J115" s="996"/>
      <c r="K115" s="995"/>
      <c r="L115" s="993"/>
      <c r="M115" s="993"/>
      <c r="N115" s="996"/>
      <c r="O115" s="915"/>
      <c r="P115" s="915"/>
      <c r="Q115" s="915"/>
    </row>
    <row r="116" spans="1:17" s="689" customFormat="1" x14ac:dyDescent="0.2">
      <c r="A116" s="1012"/>
      <c r="B116" s="993"/>
      <c r="C116" s="994"/>
      <c r="D116" s="994"/>
      <c r="E116" s="775"/>
      <c r="F116" s="775"/>
      <c r="G116" s="993"/>
      <c r="H116" s="824"/>
      <c r="I116" s="995"/>
      <c r="J116" s="996"/>
      <c r="K116" s="995"/>
      <c r="L116" s="993"/>
      <c r="M116" s="993"/>
      <c r="N116" s="996"/>
      <c r="O116" s="915"/>
      <c r="P116" s="915"/>
      <c r="Q116" s="915"/>
    </row>
    <row r="117" spans="1:17" s="689" customFormat="1" x14ac:dyDescent="0.2">
      <c r="A117" s="1012"/>
      <c r="B117" s="993"/>
      <c r="C117" s="994"/>
      <c r="D117" s="994"/>
      <c r="E117" s="775"/>
      <c r="F117" s="775"/>
      <c r="G117" s="993"/>
      <c r="H117" s="824"/>
      <c r="I117" s="995"/>
      <c r="J117" s="996"/>
      <c r="K117" s="995"/>
      <c r="L117" s="993"/>
      <c r="M117" s="993"/>
      <c r="N117" s="996"/>
      <c r="O117" s="915"/>
      <c r="P117" s="915"/>
      <c r="Q117" s="915"/>
    </row>
    <row r="118" spans="1:17" s="689" customFormat="1" x14ac:dyDescent="0.2">
      <c r="A118" s="1012"/>
      <c r="B118" s="993"/>
      <c r="C118" s="994"/>
      <c r="D118" s="994"/>
      <c r="E118" s="775"/>
      <c r="F118" s="775"/>
      <c r="G118" s="993"/>
      <c r="H118" s="824"/>
      <c r="I118" s="995"/>
      <c r="J118" s="996"/>
      <c r="K118" s="995"/>
      <c r="L118" s="993"/>
      <c r="M118" s="993"/>
      <c r="N118" s="996"/>
      <c r="O118" s="915"/>
      <c r="P118" s="915"/>
      <c r="Q118" s="915"/>
    </row>
    <row r="119" spans="1:17" s="689" customFormat="1" x14ac:dyDescent="0.2">
      <c r="A119" s="1012"/>
      <c r="B119" s="993"/>
      <c r="C119" s="994"/>
      <c r="D119" s="994"/>
      <c r="E119" s="775"/>
      <c r="F119" s="775"/>
      <c r="G119" s="993"/>
      <c r="H119" s="824"/>
      <c r="I119" s="995"/>
      <c r="J119" s="996"/>
      <c r="K119" s="995"/>
      <c r="L119" s="993"/>
      <c r="M119" s="993"/>
      <c r="N119" s="996"/>
      <c r="O119" s="915"/>
      <c r="P119" s="915"/>
      <c r="Q119" s="915"/>
    </row>
    <row r="120" spans="1:17" s="689" customFormat="1" x14ac:dyDescent="0.2">
      <c r="A120" s="1012"/>
      <c r="B120" s="993"/>
      <c r="C120" s="994"/>
      <c r="D120" s="994"/>
      <c r="E120" s="775"/>
      <c r="F120" s="775"/>
      <c r="G120" s="993"/>
      <c r="H120" s="824"/>
      <c r="I120" s="995"/>
      <c r="J120" s="996"/>
      <c r="K120" s="995"/>
      <c r="L120" s="993"/>
      <c r="M120" s="993"/>
      <c r="N120" s="996"/>
      <c r="O120" s="915"/>
      <c r="P120" s="915"/>
      <c r="Q120" s="915"/>
    </row>
    <row r="121" spans="1:17" s="689" customFormat="1" x14ac:dyDescent="0.2">
      <c r="A121" s="1012"/>
      <c r="B121" s="993"/>
      <c r="C121" s="994"/>
      <c r="D121" s="994"/>
      <c r="E121" s="775"/>
      <c r="F121" s="775"/>
      <c r="G121" s="993"/>
      <c r="H121" s="824"/>
      <c r="I121" s="995"/>
      <c r="J121" s="996"/>
      <c r="K121" s="995"/>
      <c r="L121" s="993"/>
      <c r="M121" s="993"/>
      <c r="N121" s="996"/>
      <c r="O121" s="915"/>
      <c r="P121" s="915"/>
      <c r="Q121" s="915"/>
    </row>
    <row r="122" spans="1:17" s="689" customFormat="1" x14ac:dyDescent="0.2">
      <c r="A122" s="1012"/>
      <c r="B122" s="993"/>
      <c r="C122" s="994"/>
      <c r="D122" s="994"/>
      <c r="E122" s="775"/>
      <c r="F122" s="775"/>
      <c r="G122" s="993"/>
      <c r="H122" s="824"/>
      <c r="I122" s="995"/>
      <c r="J122" s="996"/>
      <c r="K122" s="995"/>
      <c r="L122" s="993"/>
      <c r="M122" s="993"/>
      <c r="N122" s="996"/>
      <c r="O122" s="915"/>
      <c r="P122" s="915"/>
      <c r="Q122" s="915"/>
    </row>
    <row r="123" spans="1:17" s="689" customFormat="1" x14ac:dyDescent="0.2">
      <c r="A123" s="1012"/>
      <c r="B123" s="993"/>
      <c r="C123" s="994"/>
      <c r="D123" s="994"/>
      <c r="E123" s="775"/>
      <c r="F123" s="775"/>
      <c r="G123" s="993"/>
      <c r="H123" s="824"/>
      <c r="I123" s="995"/>
      <c r="J123" s="996"/>
      <c r="K123" s="995"/>
      <c r="L123" s="993"/>
      <c r="M123" s="993"/>
      <c r="N123" s="996"/>
      <c r="O123" s="915"/>
      <c r="P123" s="915"/>
      <c r="Q123" s="915"/>
    </row>
    <row r="124" spans="1:17" s="689" customFormat="1" x14ac:dyDescent="0.2">
      <c r="A124" s="1012"/>
      <c r="B124" s="993"/>
      <c r="C124" s="994"/>
      <c r="D124" s="994"/>
      <c r="E124" s="775"/>
      <c r="F124" s="775"/>
      <c r="G124" s="993"/>
      <c r="H124" s="824"/>
      <c r="I124" s="995"/>
      <c r="J124" s="996"/>
      <c r="K124" s="995"/>
      <c r="L124" s="993"/>
      <c r="M124" s="993"/>
      <c r="N124" s="996"/>
      <c r="O124" s="915"/>
      <c r="P124" s="915"/>
      <c r="Q124" s="915"/>
    </row>
    <row r="125" spans="1:17" s="689" customFormat="1" x14ac:dyDescent="0.2">
      <c r="A125" s="1012"/>
      <c r="B125" s="993"/>
      <c r="C125" s="994"/>
      <c r="D125" s="994"/>
      <c r="E125" s="775"/>
      <c r="F125" s="775"/>
      <c r="G125" s="993"/>
      <c r="H125" s="824"/>
      <c r="I125" s="995"/>
      <c r="J125" s="996"/>
      <c r="K125" s="995"/>
      <c r="L125" s="993"/>
      <c r="M125" s="993"/>
      <c r="N125" s="996"/>
      <c r="O125" s="915"/>
      <c r="P125" s="915"/>
      <c r="Q125" s="915"/>
    </row>
    <row r="126" spans="1:17" s="689" customFormat="1" x14ac:dyDescent="0.2">
      <c r="A126" s="1012"/>
      <c r="B126" s="993"/>
      <c r="C126" s="994"/>
      <c r="D126" s="994"/>
      <c r="E126" s="775"/>
      <c r="F126" s="775"/>
      <c r="G126" s="993"/>
      <c r="H126" s="824"/>
      <c r="I126" s="995"/>
      <c r="J126" s="996"/>
      <c r="K126" s="995"/>
      <c r="L126" s="993"/>
      <c r="M126" s="993"/>
      <c r="N126" s="996"/>
      <c r="O126" s="915"/>
      <c r="P126" s="915"/>
      <c r="Q126" s="915"/>
    </row>
    <row r="127" spans="1:17" s="689" customFormat="1" x14ac:dyDescent="0.2">
      <c r="A127" s="1012"/>
      <c r="B127" s="993"/>
      <c r="C127" s="994"/>
      <c r="D127" s="994"/>
      <c r="E127" s="775"/>
      <c r="F127" s="775"/>
      <c r="G127" s="993"/>
      <c r="H127" s="824"/>
      <c r="I127" s="995"/>
      <c r="J127" s="996"/>
      <c r="K127" s="995"/>
      <c r="L127" s="993"/>
      <c r="M127" s="993"/>
      <c r="N127" s="996"/>
      <c r="O127" s="915"/>
      <c r="P127" s="915"/>
      <c r="Q127" s="915"/>
    </row>
    <row r="128" spans="1:17" s="689" customFormat="1" x14ac:dyDescent="0.2">
      <c r="A128" s="1012"/>
      <c r="B128" s="993"/>
      <c r="C128" s="994"/>
      <c r="D128" s="994"/>
      <c r="E128" s="775"/>
      <c r="F128" s="775"/>
      <c r="G128" s="993"/>
      <c r="H128" s="824"/>
      <c r="I128" s="995"/>
      <c r="J128" s="996"/>
      <c r="K128" s="995"/>
      <c r="L128" s="993"/>
      <c r="M128" s="993"/>
      <c r="N128" s="996"/>
      <c r="O128" s="915"/>
      <c r="P128" s="915"/>
      <c r="Q128" s="915"/>
    </row>
    <row r="129" spans="1:17" s="689" customFormat="1" x14ac:dyDescent="0.2">
      <c r="A129" s="1012"/>
      <c r="B129" s="993"/>
      <c r="C129" s="994"/>
      <c r="D129" s="994"/>
      <c r="E129" s="775"/>
      <c r="F129" s="775"/>
      <c r="G129" s="993"/>
      <c r="H129" s="824"/>
      <c r="I129" s="995"/>
      <c r="J129" s="996"/>
      <c r="K129" s="995"/>
      <c r="L129" s="993"/>
      <c r="M129" s="993"/>
      <c r="N129" s="996"/>
      <c r="O129" s="915"/>
      <c r="P129" s="915"/>
      <c r="Q129" s="915"/>
    </row>
    <row r="130" spans="1:17" s="689" customFormat="1" x14ac:dyDescent="0.2">
      <c r="A130" s="1012"/>
      <c r="B130" s="993"/>
      <c r="C130" s="994"/>
      <c r="D130" s="994"/>
      <c r="E130" s="775"/>
      <c r="F130" s="775"/>
      <c r="G130" s="993"/>
      <c r="H130" s="824"/>
      <c r="I130" s="995"/>
      <c r="J130" s="996"/>
      <c r="K130" s="995"/>
      <c r="L130" s="993"/>
      <c r="M130" s="993"/>
      <c r="N130" s="996"/>
      <c r="O130" s="915"/>
      <c r="P130" s="915"/>
      <c r="Q130" s="915"/>
    </row>
    <row r="131" spans="1:17" s="689" customFormat="1" x14ac:dyDescent="0.2">
      <c r="A131" s="1012"/>
      <c r="B131" s="993"/>
      <c r="C131" s="994"/>
      <c r="D131" s="994"/>
      <c r="E131" s="775"/>
      <c r="F131" s="775"/>
      <c r="G131" s="993"/>
      <c r="H131" s="824"/>
      <c r="I131" s="995"/>
      <c r="J131" s="996"/>
      <c r="K131" s="995"/>
      <c r="L131" s="993"/>
      <c r="M131" s="993"/>
      <c r="N131" s="996"/>
      <c r="O131" s="915"/>
      <c r="P131" s="915"/>
      <c r="Q131" s="915"/>
    </row>
    <row r="132" spans="1:17" s="689" customFormat="1" x14ac:dyDescent="0.2">
      <c r="A132" s="1012"/>
      <c r="B132" s="993"/>
      <c r="C132" s="994"/>
      <c r="D132" s="994"/>
      <c r="E132" s="775"/>
      <c r="F132" s="775"/>
      <c r="G132" s="993"/>
      <c r="H132" s="824"/>
      <c r="I132" s="995"/>
      <c r="J132" s="996"/>
      <c r="K132" s="995"/>
      <c r="L132" s="993"/>
      <c r="M132" s="993"/>
      <c r="N132" s="996"/>
      <c r="O132" s="915"/>
      <c r="P132" s="915"/>
      <c r="Q132" s="915"/>
    </row>
    <row r="133" spans="1:17" s="689" customFormat="1" x14ac:dyDescent="0.2">
      <c r="A133" s="1012"/>
      <c r="B133" s="993"/>
      <c r="C133" s="994"/>
      <c r="D133" s="994"/>
      <c r="E133" s="775"/>
      <c r="F133" s="775"/>
      <c r="G133" s="993"/>
      <c r="H133" s="824"/>
      <c r="I133" s="995"/>
      <c r="J133" s="996"/>
      <c r="K133" s="995"/>
      <c r="L133" s="993"/>
      <c r="M133" s="993"/>
      <c r="N133" s="996"/>
      <c r="O133" s="915"/>
      <c r="P133" s="915"/>
      <c r="Q133" s="915"/>
    </row>
    <row r="134" spans="1:17" s="689" customFormat="1" x14ac:dyDescent="0.2">
      <c r="A134" s="1012"/>
      <c r="B134" s="993"/>
      <c r="C134" s="994"/>
      <c r="D134" s="994"/>
      <c r="E134" s="775"/>
      <c r="F134" s="775"/>
      <c r="G134" s="993"/>
      <c r="H134" s="824"/>
      <c r="I134" s="995"/>
      <c r="J134" s="996"/>
      <c r="K134" s="995"/>
      <c r="L134" s="993"/>
      <c r="M134" s="993"/>
      <c r="N134" s="996"/>
      <c r="O134" s="915"/>
      <c r="P134" s="915"/>
      <c r="Q134" s="915"/>
    </row>
    <row r="135" spans="1:17" s="689" customFormat="1" x14ac:dyDescent="0.2">
      <c r="A135" s="1012"/>
      <c r="B135" s="993"/>
      <c r="C135" s="994"/>
      <c r="D135" s="994"/>
      <c r="E135" s="775"/>
      <c r="F135" s="775"/>
      <c r="G135" s="993"/>
      <c r="H135" s="824"/>
      <c r="I135" s="995"/>
      <c r="J135" s="996"/>
      <c r="K135" s="995"/>
      <c r="L135" s="993"/>
      <c r="M135" s="993"/>
      <c r="N135" s="996"/>
      <c r="O135" s="915"/>
      <c r="P135" s="915"/>
      <c r="Q135" s="915"/>
    </row>
    <row r="136" spans="1:17" s="689" customFormat="1" x14ac:dyDescent="0.2">
      <c r="A136" s="1012"/>
      <c r="B136" s="993"/>
      <c r="C136" s="994"/>
      <c r="D136" s="994"/>
      <c r="E136" s="775"/>
      <c r="F136" s="775"/>
      <c r="G136" s="993"/>
      <c r="H136" s="824"/>
      <c r="I136" s="995"/>
      <c r="J136" s="996"/>
      <c r="K136" s="995"/>
      <c r="L136" s="993"/>
      <c r="M136" s="993"/>
      <c r="N136" s="996"/>
      <c r="O136" s="915"/>
      <c r="P136" s="915"/>
      <c r="Q136" s="915"/>
    </row>
    <row r="137" spans="1:17" s="689" customFormat="1" x14ac:dyDescent="0.2">
      <c r="A137" s="1012"/>
      <c r="B137" s="993"/>
      <c r="C137" s="994"/>
      <c r="D137" s="994"/>
      <c r="E137" s="775"/>
      <c r="F137" s="775"/>
      <c r="G137" s="993"/>
      <c r="H137" s="824"/>
      <c r="I137" s="995"/>
      <c r="J137" s="996"/>
      <c r="K137" s="995"/>
      <c r="L137" s="993"/>
      <c r="M137" s="993"/>
      <c r="N137" s="996"/>
      <c r="O137" s="915"/>
      <c r="P137" s="915"/>
      <c r="Q137" s="915"/>
    </row>
    <row r="138" spans="1:17" s="689" customFormat="1" x14ac:dyDescent="0.2">
      <c r="A138" s="1012"/>
      <c r="B138" s="993"/>
      <c r="C138" s="994"/>
      <c r="D138" s="994"/>
      <c r="E138" s="775"/>
      <c r="F138" s="775"/>
      <c r="G138" s="993"/>
      <c r="H138" s="824"/>
      <c r="I138" s="995"/>
      <c r="J138" s="996"/>
      <c r="K138" s="995"/>
      <c r="L138" s="993"/>
      <c r="M138" s="993"/>
      <c r="N138" s="996"/>
      <c r="O138" s="915"/>
      <c r="P138" s="915"/>
      <c r="Q138" s="915"/>
    </row>
    <row r="139" spans="1:17" s="689" customFormat="1" x14ac:dyDescent="0.2">
      <c r="A139" s="1012"/>
      <c r="B139" s="993"/>
      <c r="C139" s="994"/>
      <c r="D139" s="994"/>
      <c r="E139" s="775"/>
      <c r="F139" s="775"/>
      <c r="G139" s="993"/>
      <c r="H139" s="824"/>
      <c r="I139" s="995"/>
      <c r="J139" s="996"/>
      <c r="K139" s="995"/>
      <c r="L139" s="993"/>
      <c r="M139" s="993"/>
      <c r="N139" s="996"/>
      <c r="O139" s="915"/>
      <c r="P139" s="915"/>
      <c r="Q139" s="915"/>
    </row>
    <row r="140" spans="1:17" s="689" customFormat="1" x14ac:dyDescent="0.2">
      <c r="A140" s="1012"/>
      <c r="B140" s="993"/>
      <c r="C140" s="994"/>
      <c r="D140" s="994"/>
      <c r="E140" s="775"/>
      <c r="F140" s="775"/>
      <c r="G140" s="993"/>
      <c r="H140" s="824"/>
      <c r="I140" s="995"/>
      <c r="J140" s="996"/>
      <c r="K140" s="995"/>
      <c r="L140" s="993"/>
      <c r="M140" s="993"/>
      <c r="N140" s="996"/>
      <c r="O140" s="915"/>
      <c r="P140" s="915"/>
      <c r="Q140" s="915"/>
    </row>
    <row r="141" spans="1:17" s="689" customFormat="1" x14ac:dyDescent="0.2">
      <c r="A141" s="1012"/>
      <c r="B141" s="993"/>
      <c r="C141" s="994"/>
      <c r="D141" s="994"/>
      <c r="E141" s="775"/>
      <c r="F141" s="775"/>
      <c r="G141" s="993"/>
      <c r="H141" s="824"/>
      <c r="I141" s="995"/>
      <c r="J141" s="996"/>
      <c r="K141" s="995"/>
      <c r="L141" s="993"/>
      <c r="M141" s="993"/>
      <c r="N141" s="996"/>
      <c r="O141" s="915"/>
      <c r="P141" s="915"/>
      <c r="Q141" s="915"/>
    </row>
    <row r="142" spans="1:17" s="689" customFormat="1" x14ac:dyDescent="0.2">
      <c r="A142" s="1012"/>
      <c r="B142" s="993"/>
      <c r="C142" s="994"/>
      <c r="D142" s="994"/>
      <c r="E142" s="775"/>
      <c r="F142" s="775"/>
      <c r="G142" s="993"/>
      <c r="H142" s="824"/>
      <c r="I142" s="995"/>
      <c r="J142" s="996"/>
      <c r="K142" s="995"/>
      <c r="L142" s="993"/>
      <c r="M142" s="993"/>
      <c r="N142" s="996"/>
      <c r="O142" s="915"/>
      <c r="P142" s="915"/>
      <c r="Q142" s="915"/>
    </row>
    <row r="143" spans="1:17" s="689" customFormat="1" x14ac:dyDescent="0.2">
      <c r="A143" s="1012"/>
      <c r="B143" s="993"/>
      <c r="C143" s="994"/>
      <c r="D143" s="994"/>
      <c r="E143" s="775"/>
      <c r="F143" s="775"/>
      <c r="G143" s="993"/>
      <c r="H143" s="824"/>
      <c r="I143" s="995"/>
      <c r="J143" s="996"/>
      <c r="K143" s="995"/>
      <c r="L143" s="993"/>
      <c r="M143" s="993"/>
      <c r="N143" s="996"/>
      <c r="O143" s="915"/>
      <c r="P143" s="915"/>
      <c r="Q143" s="915"/>
    </row>
    <row r="144" spans="1:17" s="689" customFormat="1" x14ac:dyDescent="0.2">
      <c r="A144" s="1012"/>
      <c r="B144" s="993"/>
      <c r="C144" s="994"/>
      <c r="D144" s="994"/>
      <c r="E144" s="775"/>
      <c r="F144" s="775"/>
      <c r="G144" s="993"/>
      <c r="H144" s="824"/>
      <c r="I144" s="995"/>
      <c r="J144" s="996"/>
      <c r="K144" s="995"/>
      <c r="L144" s="993"/>
      <c r="M144" s="993"/>
      <c r="N144" s="996"/>
      <c r="O144" s="915"/>
      <c r="P144" s="915"/>
      <c r="Q144" s="915"/>
    </row>
    <row r="145" spans="1:17" s="689" customFormat="1" x14ac:dyDescent="0.2">
      <c r="A145" s="1012"/>
      <c r="B145" s="993"/>
      <c r="C145" s="994"/>
      <c r="D145" s="994"/>
      <c r="E145" s="775"/>
      <c r="F145" s="775"/>
      <c r="G145" s="993"/>
      <c r="H145" s="824"/>
      <c r="I145" s="995"/>
      <c r="J145" s="996"/>
      <c r="K145" s="995"/>
      <c r="L145" s="993"/>
      <c r="M145" s="993"/>
      <c r="N145" s="996"/>
      <c r="O145" s="915"/>
      <c r="P145" s="915"/>
      <c r="Q145" s="915"/>
    </row>
    <row r="146" spans="1:17" s="689" customFormat="1" x14ac:dyDescent="0.2">
      <c r="A146" s="1012"/>
      <c r="B146" s="993"/>
      <c r="C146" s="994"/>
      <c r="D146" s="994"/>
      <c r="E146" s="775"/>
      <c r="F146" s="775"/>
      <c r="G146" s="993"/>
      <c r="H146" s="824"/>
      <c r="I146" s="995"/>
      <c r="J146" s="996"/>
      <c r="K146" s="995"/>
      <c r="L146" s="993"/>
      <c r="M146" s="993"/>
      <c r="N146" s="996"/>
      <c r="O146" s="915"/>
      <c r="P146" s="915"/>
      <c r="Q146" s="915"/>
    </row>
    <row r="147" spans="1:17" s="689" customFormat="1" x14ac:dyDescent="0.2">
      <c r="A147" s="1012"/>
      <c r="B147" s="993"/>
      <c r="C147" s="994"/>
      <c r="D147" s="994"/>
      <c r="E147" s="775"/>
      <c r="F147" s="775"/>
      <c r="G147" s="993"/>
      <c r="H147" s="824"/>
      <c r="I147" s="995"/>
      <c r="J147" s="996"/>
      <c r="K147" s="995"/>
      <c r="L147" s="993"/>
      <c r="M147" s="993"/>
      <c r="N147" s="996"/>
      <c r="O147" s="915"/>
      <c r="P147" s="915"/>
      <c r="Q147" s="915"/>
    </row>
    <row r="148" spans="1:17" s="689" customFormat="1" x14ac:dyDescent="0.2">
      <c r="A148" s="1012"/>
      <c r="B148" s="993"/>
      <c r="C148" s="994"/>
      <c r="D148" s="994"/>
      <c r="E148" s="775"/>
      <c r="F148" s="775"/>
      <c r="G148" s="993"/>
      <c r="H148" s="824"/>
      <c r="I148" s="995"/>
      <c r="J148" s="996"/>
      <c r="K148" s="995"/>
      <c r="L148" s="993"/>
      <c r="M148" s="993"/>
      <c r="N148" s="996"/>
      <c r="O148" s="915"/>
      <c r="P148" s="915"/>
      <c r="Q148" s="915"/>
    </row>
    <row r="149" spans="1:17" s="689" customFormat="1" x14ac:dyDescent="0.2">
      <c r="A149" s="1012"/>
      <c r="B149" s="993"/>
      <c r="C149" s="994"/>
      <c r="D149" s="994"/>
      <c r="E149" s="775"/>
      <c r="F149" s="775"/>
      <c r="G149" s="993"/>
      <c r="H149" s="824"/>
      <c r="I149" s="995"/>
      <c r="J149" s="996"/>
      <c r="K149" s="995"/>
      <c r="L149" s="993"/>
      <c r="M149" s="993"/>
      <c r="N149" s="996"/>
      <c r="O149" s="915"/>
      <c r="P149" s="915"/>
      <c r="Q149" s="915"/>
    </row>
    <row r="150" spans="1:17" s="689" customFormat="1" x14ac:dyDescent="0.2">
      <c r="A150" s="1012"/>
      <c r="B150" s="993"/>
      <c r="C150" s="994"/>
      <c r="D150" s="994"/>
      <c r="E150" s="775"/>
      <c r="F150" s="775"/>
      <c r="G150" s="993"/>
      <c r="H150" s="824"/>
      <c r="I150" s="995"/>
      <c r="J150" s="996"/>
      <c r="K150" s="995"/>
      <c r="L150" s="993"/>
      <c r="M150" s="993"/>
      <c r="N150" s="996"/>
      <c r="O150" s="915"/>
      <c r="P150" s="915"/>
      <c r="Q150" s="915"/>
    </row>
    <row r="151" spans="1:17" s="689" customFormat="1" x14ac:dyDescent="0.2">
      <c r="A151" s="1012"/>
      <c r="B151" s="993"/>
      <c r="C151" s="994"/>
      <c r="D151" s="994"/>
      <c r="E151" s="775"/>
      <c r="F151" s="775"/>
      <c r="G151" s="993"/>
      <c r="H151" s="824"/>
      <c r="I151" s="995"/>
      <c r="J151" s="996"/>
      <c r="K151" s="995"/>
      <c r="L151" s="993"/>
      <c r="M151" s="993"/>
      <c r="N151" s="996"/>
      <c r="O151" s="915"/>
      <c r="P151" s="915"/>
      <c r="Q151" s="915"/>
    </row>
    <row r="152" spans="1:17" s="689" customFormat="1" x14ac:dyDescent="0.2">
      <c r="A152" s="1012"/>
      <c r="B152" s="993"/>
      <c r="C152" s="994"/>
      <c r="D152" s="994"/>
      <c r="E152" s="775"/>
      <c r="F152" s="775"/>
      <c r="G152" s="993"/>
      <c r="H152" s="824"/>
      <c r="I152" s="995"/>
      <c r="J152" s="996"/>
      <c r="K152" s="995"/>
      <c r="L152" s="993"/>
      <c r="M152" s="993"/>
      <c r="N152" s="996"/>
      <c r="O152" s="915"/>
      <c r="P152" s="915"/>
      <c r="Q152" s="915"/>
    </row>
    <row r="153" spans="1:17" s="689" customFormat="1" x14ac:dyDescent="0.2">
      <c r="A153" s="1012"/>
      <c r="B153" s="993"/>
      <c r="C153" s="994"/>
      <c r="D153" s="994"/>
      <c r="E153" s="775"/>
      <c r="F153" s="775"/>
      <c r="G153" s="993"/>
      <c r="H153" s="824"/>
      <c r="I153" s="995"/>
      <c r="J153" s="996"/>
      <c r="K153" s="995"/>
      <c r="L153" s="993"/>
      <c r="M153" s="993"/>
      <c r="N153" s="996"/>
      <c r="O153" s="915"/>
      <c r="P153" s="915"/>
      <c r="Q153" s="915"/>
    </row>
    <row r="154" spans="1:17" s="689" customFormat="1" x14ac:dyDescent="0.2">
      <c r="A154" s="1012"/>
      <c r="B154" s="993"/>
      <c r="C154" s="994"/>
      <c r="D154" s="994"/>
      <c r="E154" s="775"/>
      <c r="F154" s="775"/>
      <c r="G154" s="993"/>
      <c r="H154" s="824"/>
      <c r="I154" s="995"/>
      <c r="J154" s="996"/>
      <c r="K154" s="995"/>
      <c r="L154" s="993"/>
      <c r="M154" s="993"/>
      <c r="N154" s="996"/>
      <c r="O154" s="915"/>
      <c r="P154" s="915"/>
      <c r="Q154" s="915"/>
    </row>
    <row r="155" spans="1:17" s="689" customFormat="1" x14ac:dyDescent="0.2">
      <c r="A155" s="1012"/>
      <c r="B155" s="993"/>
      <c r="C155" s="994"/>
      <c r="D155" s="994"/>
      <c r="E155" s="775"/>
      <c r="F155" s="775"/>
      <c r="G155" s="993"/>
      <c r="H155" s="824"/>
      <c r="I155" s="995"/>
      <c r="J155" s="996"/>
      <c r="K155" s="995"/>
      <c r="L155" s="993"/>
      <c r="M155" s="993"/>
      <c r="N155" s="996"/>
      <c r="O155" s="915"/>
      <c r="P155" s="915"/>
      <c r="Q155" s="915"/>
    </row>
    <row r="156" spans="1:17" s="689" customFormat="1" x14ac:dyDescent="0.2">
      <c r="A156" s="1012"/>
      <c r="B156" s="993"/>
      <c r="C156" s="994"/>
      <c r="D156" s="994"/>
      <c r="E156" s="775"/>
      <c r="F156" s="775"/>
      <c r="G156" s="993"/>
      <c r="H156" s="824"/>
      <c r="I156" s="995"/>
      <c r="J156" s="996"/>
      <c r="K156" s="995"/>
      <c r="L156" s="993"/>
      <c r="M156" s="993"/>
      <c r="N156" s="996"/>
      <c r="O156" s="915"/>
      <c r="P156" s="915"/>
      <c r="Q156" s="915"/>
    </row>
    <row r="157" spans="1:17" s="689" customFormat="1" x14ac:dyDescent="0.2">
      <c r="A157" s="1012"/>
      <c r="B157" s="993"/>
      <c r="C157" s="994"/>
      <c r="D157" s="994"/>
      <c r="E157" s="775"/>
      <c r="F157" s="775"/>
      <c r="G157" s="993"/>
      <c r="H157" s="824"/>
      <c r="I157" s="995"/>
      <c r="J157" s="996"/>
      <c r="K157" s="995"/>
      <c r="L157" s="993"/>
      <c r="M157" s="993"/>
      <c r="N157" s="996"/>
      <c r="O157" s="915"/>
      <c r="P157" s="915"/>
      <c r="Q157" s="915"/>
    </row>
    <row r="158" spans="1:17" s="689" customFormat="1" x14ac:dyDescent="0.2">
      <c r="A158" s="1012"/>
      <c r="B158" s="993"/>
      <c r="C158" s="994"/>
      <c r="D158" s="994"/>
      <c r="E158" s="775"/>
      <c r="F158" s="775"/>
      <c r="G158" s="993"/>
      <c r="H158" s="824"/>
      <c r="I158" s="995"/>
      <c r="J158" s="996"/>
      <c r="K158" s="995"/>
      <c r="L158" s="993"/>
      <c r="M158" s="993"/>
      <c r="N158" s="996"/>
      <c r="O158" s="915"/>
      <c r="P158" s="915"/>
      <c r="Q158" s="915"/>
    </row>
    <row r="159" spans="1:17" s="689" customFormat="1" x14ac:dyDescent="0.2">
      <c r="A159" s="1012"/>
      <c r="B159" s="993"/>
      <c r="C159" s="994"/>
      <c r="D159" s="994"/>
      <c r="E159" s="775"/>
      <c r="F159" s="775"/>
      <c r="G159" s="993"/>
      <c r="H159" s="824"/>
      <c r="I159" s="995"/>
      <c r="J159" s="996"/>
      <c r="K159" s="995"/>
      <c r="L159" s="993"/>
      <c r="M159" s="993"/>
      <c r="N159" s="996"/>
      <c r="O159" s="915"/>
      <c r="P159" s="915"/>
      <c r="Q159" s="915"/>
    </row>
    <row r="160" spans="1:17" s="689" customFormat="1" x14ac:dyDescent="0.2">
      <c r="A160" s="1012"/>
      <c r="B160" s="993"/>
      <c r="C160" s="994"/>
      <c r="D160" s="994"/>
      <c r="E160" s="775"/>
      <c r="F160" s="775"/>
      <c r="G160" s="993"/>
      <c r="H160" s="824"/>
      <c r="I160" s="995"/>
      <c r="J160" s="996"/>
      <c r="K160" s="995"/>
      <c r="L160" s="993"/>
      <c r="M160" s="993"/>
      <c r="N160" s="996"/>
      <c r="O160" s="915"/>
      <c r="P160" s="915"/>
      <c r="Q160" s="915"/>
    </row>
    <row r="161" spans="1:17" s="689" customFormat="1" x14ac:dyDescent="0.2">
      <c r="A161" s="1012"/>
      <c r="B161" s="993"/>
      <c r="C161" s="994"/>
      <c r="D161" s="994"/>
      <c r="E161" s="775"/>
      <c r="F161" s="775"/>
      <c r="G161" s="993"/>
      <c r="H161" s="824"/>
      <c r="I161" s="995"/>
      <c r="J161" s="996"/>
      <c r="K161" s="995"/>
      <c r="L161" s="993"/>
      <c r="M161" s="993"/>
      <c r="N161" s="996"/>
      <c r="O161" s="915"/>
      <c r="P161" s="915"/>
      <c r="Q161" s="915"/>
    </row>
    <row r="162" spans="1:17" s="689" customFormat="1" x14ac:dyDescent="0.2">
      <c r="A162" s="1012"/>
      <c r="B162" s="993"/>
      <c r="C162" s="994"/>
      <c r="D162" s="994"/>
      <c r="E162" s="775"/>
      <c r="F162" s="775"/>
      <c r="G162" s="993"/>
      <c r="H162" s="824"/>
      <c r="I162" s="995"/>
      <c r="J162" s="996"/>
      <c r="K162" s="995"/>
      <c r="L162" s="993"/>
      <c r="M162" s="993"/>
      <c r="N162" s="996"/>
      <c r="O162" s="915"/>
      <c r="P162" s="915"/>
      <c r="Q162" s="915"/>
    </row>
    <row r="163" spans="1:17" s="689" customFormat="1" x14ac:dyDescent="0.2">
      <c r="A163" s="1012"/>
      <c r="B163" s="993"/>
      <c r="C163" s="994"/>
      <c r="D163" s="994"/>
      <c r="E163" s="775"/>
      <c r="F163" s="775"/>
      <c r="G163" s="993"/>
      <c r="H163" s="824"/>
      <c r="I163" s="995"/>
      <c r="J163" s="996"/>
      <c r="K163" s="995"/>
      <c r="L163" s="993"/>
      <c r="M163" s="993"/>
      <c r="N163" s="996"/>
      <c r="O163" s="915"/>
      <c r="P163" s="915"/>
      <c r="Q163" s="915"/>
    </row>
    <row r="164" spans="1:17" s="689" customFormat="1" x14ac:dyDescent="0.2">
      <c r="A164" s="1012"/>
      <c r="B164" s="993"/>
      <c r="C164" s="994"/>
      <c r="D164" s="994"/>
      <c r="E164" s="775"/>
      <c r="F164" s="775"/>
      <c r="G164" s="993"/>
      <c r="H164" s="824"/>
      <c r="I164" s="995"/>
      <c r="J164" s="996"/>
      <c r="K164" s="995"/>
      <c r="L164" s="993"/>
      <c r="M164" s="993"/>
      <c r="N164" s="996"/>
      <c r="O164" s="915"/>
      <c r="P164" s="915"/>
      <c r="Q164" s="915"/>
    </row>
    <row r="165" spans="1:17" s="689" customFormat="1" x14ac:dyDescent="0.2">
      <c r="A165" s="1012"/>
      <c r="B165" s="993"/>
      <c r="C165" s="994"/>
      <c r="D165" s="994"/>
      <c r="E165" s="775"/>
      <c r="F165" s="775"/>
      <c r="G165" s="993"/>
      <c r="H165" s="824"/>
      <c r="I165" s="995"/>
      <c r="J165" s="996"/>
      <c r="K165" s="995"/>
      <c r="L165" s="993"/>
      <c r="M165" s="993"/>
      <c r="N165" s="996"/>
      <c r="O165" s="915"/>
      <c r="P165" s="915"/>
      <c r="Q165" s="915"/>
    </row>
    <row r="166" spans="1:17" s="689" customFormat="1" x14ac:dyDescent="0.2">
      <c r="A166" s="1012"/>
      <c r="B166" s="993"/>
      <c r="C166" s="994"/>
      <c r="D166" s="994"/>
      <c r="E166" s="775"/>
      <c r="F166" s="775"/>
      <c r="G166" s="993"/>
      <c r="H166" s="824"/>
      <c r="I166" s="995"/>
      <c r="J166" s="996"/>
      <c r="K166" s="995"/>
      <c r="L166" s="993"/>
      <c r="M166" s="993"/>
      <c r="N166" s="996"/>
      <c r="O166" s="915"/>
      <c r="P166" s="915"/>
      <c r="Q166" s="915"/>
    </row>
    <row r="167" spans="1:17" s="689" customFormat="1" x14ac:dyDescent="0.2">
      <c r="A167" s="1012"/>
      <c r="B167" s="993"/>
      <c r="C167" s="994"/>
      <c r="D167" s="994"/>
      <c r="E167" s="775"/>
      <c r="F167" s="775"/>
      <c r="G167" s="993"/>
      <c r="H167" s="824"/>
      <c r="I167" s="995"/>
      <c r="J167" s="996"/>
      <c r="K167" s="995"/>
      <c r="L167" s="993"/>
      <c r="M167" s="993"/>
      <c r="N167" s="996"/>
      <c r="O167" s="915"/>
      <c r="P167" s="915"/>
      <c r="Q167" s="915"/>
    </row>
    <row r="168" spans="1:17" s="689" customFormat="1" x14ac:dyDescent="0.2">
      <c r="A168" s="1012"/>
      <c r="B168" s="993"/>
      <c r="C168" s="994"/>
      <c r="D168" s="994"/>
      <c r="E168" s="775"/>
      <c r="F168" s="775"/>
      <c r="G168" s="993"/>
      <c r="H168" s="824"/>
      <c r="I168" s="995"/>
      <c r="J168" s="996"/>
      <c r="K168" s="995"/>
      <c r="L168" s="993"/>
      <c r="M168" s="993"/>
      <c r="N168" s="996"/>
      <c r="O168" s="915"/>
      <c r="P168" s="915"/>
      <c r="Q168" s="915"/>
    </row>
    <row r="169" spans="1:17" s="689" customFormat="1" x14ac:dyDescent="0.2">
      <c r="A169" s="1012"/>
      <c r="B169" s="993"/>
      <c r="C169" s="994"/>
      <c r="D169" s="994"/>
      <c r="E169" s="775"/>
      <c r="F169" s="775"/>
      <c r="G169" s="993"/>
      <c r="H169" s="824"/>
      <c r="I169" s="995"/>
      <c r="J169" s="996"/>
      <c r="K169" s="995"/>
      <c r="L169" s="993"/>
      <c r="M169" s="993"/>
      <c r="N169" s="996"/>
      <c r="O169" s="915"/>
      <c r="P169" s="915"/>
      <c r="Q169" s="915"/>
    </row>
    <row r="170" spans="1:17" s="689" customFormat="1" x14ac:dyDescent="0.2">
      <c r="A170" s="1012"/>
      <c r="B170" s="993"/>
      <c r="C170" s="994"/>
      <c r="D170" s="994"/>
      <c r="E170" s="775"/>
      <c r="F170" s="775"/>
      <c r="G170" s="993"/>
      <c r="H170" s="824"/>
      <c r="I170" s="995"/>
      <c r="J170" s="996"/>
      <c r="K170" s="995"/>
      <c r="L170" s="993"/>
      <c r="M170" s="993"/>
      <c r="N170" s="996"/>
      <c r="O170" s="915"/>
      <c r="P170" s="915"/>
      <c r="Q170" s="915"/>
    </row>
    <row r="171" spans="1:17" s="689" customFormat="1" x14ac:dyDescent="0.2">
      <c r="A171" s="1012"/>
      <c r="B171" s="993"/>
      <c r="C171" s="994"/>
      <c r="D171" s="994"/>
      <c r="E171" s="775"/>
      <c r="F171" s="775"/>
      <c r="G171" s="993"/>
      <c r="H171" s="824"/>
      <c r="I171" s="995"/>
      <c r="J171" s="996"/>
      <c r="K171" s="995"/>
      <c r="L171" s="993"/>
      <c r="M171" s="993"/>
      <c r="N171" s="996"/>
      <c r="O171" s="915"/>
      <c r="P171" s="915"/>
      <c r="Q171" s="915"/>
    </row>
    <row r="172" spans="1:17" s="689" customFormat="1" x14ac:dyDescent="0.2">
      <c r="A172" s="1012"/>
      <c r="B172" s="993"/>
      <c r="C172" s="994"/>
      <c r="D172" s="994"/>
      <c r="E172" s="775"/>
      <c r="F172" s="775"/>
      <c r="G172" s="993"/>
      <c r="H172" s="824"/>
      <c r="I172" s="995"/>
      <c r="J172" s="996"/>
      <c r="K172" s="995"/>
      <c r="L172" s="993"/>
      <c r="M172" s="993"/>
      <c r="N172" s="996"/>
      <c r="O172" s="915"/>
      <c r="P172" s="915"/>
      <c r="Q172" s="915"/>
    </row>
    <row r="173" spans="1:17" s="689" customFormat="1" x14ac:dyDescent="0.2">
      <c r="A173" s="1012"/>
      <c r="B173" s="993"/>
      <c r="C173" s="994"/>
      <c r="D173" s="994"/>
      <c r="E173" s="775"/>
      <c r="F173" s="775"/>
      <c r="G173" s="993"/>
      <c r="H173" s="824"/>
      <c r="I173" s="995"/>
      <c r="J173" s="996"/>
      <c r="K173" s="995"/>
      <c r="L173" s="993"/>
      <c r="M173" s="993"/>
      <c r="N173" s="996"/>
      <c r="O173" s="915"/>
      <c r="P173" s="915"/>
      <c r="Q173" s="915"/>
    </row>
    <row r="174" spans="1:17" s="689" customFormat="1" x14ac:dyDescent="0.2">
      <c r="A174" s="1012"/>
      <c r="B174" s="993"/>
      <c r="C174" s="994"/>
      <c r="D174" s="994"/>
      <c r="E174" s="775"/>
      <c r="F174" s="775"/>
      <c r="G174" s="993"/>
      <c r="H174" s="824"/>
      <c r="I174" s="995"/>
      <c r="J174" s="996"/>
      <c r="K174" s="995"/>
      <c r="L174" s="993"/>
      <c r="M174" s="993"/>
      <c r="N174" s="996"/>
      <c r="O174" s="915"/>
      <c r="P174" s="915"/>
      <c r="Q174" s="915"/>
    </row>
    <row r="175" spans="1:17" s="689" customFormat="1" x14ac:dyDescent="0.2">
      <c r="A175" s="1012"/>
      <c r="B175" s="993"/>
      <c r="C175" s="994"/>
      <c r="D175" s="994"/>
      <c r="E175" s="775"/>
      <c r="F175" s="775"/>
      <c r="G175" s="993"/>
      <c r="H175" s="824"/>
      <c r="I175" s="995"/>
      <c r="J175" s="996"/>
      <c r="K175" s="995"/>
      <c r="L175" s="993"/>
      <c r="M175" s="993"/>
      <c r="N175" s="996"/>
      <c r="O175" s="915"/>
      <c r="P175" s="915"/>
      <c r="Q175" s="915"/>
    </row>
    <row r="176" spans="1:17" s="689" customFormat="1" x14ac:dyDescent="0.2">
      <c r="A176" s="1012"/>
      <c r="B176" s="993"/>
      <c r="C176" s="994"/>
      <c r="D176" s="994"/>
      <c r="E176" s="775"/>
      <c r="F176" s="775"/>
      <c r="G176" s="993"/>
      <c r="H176" s="824"/>
      <c r="I176" s="995"/>
      <c r="J176" s="996"/>
      <c r="K176" s="995"/>
      <c r="L176" s="993"/>
      <c r="M176" s="993"/>
      <c r="N176" s="996"/>
      <c r="O176" s="915"/>
      <c r="P176" s="915"/>
      <c r="Q176" s="915"/>
    </row>
    <row r="177" spans="1:17" s="689" customFormat="1" x14ac:dyDescent="0.2">
      <c r="A177" s="1012"/>
      <c r="B177" s="993"/>
      <c r="C177" s="994"/>
      <c r="D177" s="994"/>
      <c r="E177" s="775"/>
      <c r="F177" s="775"/>
      <c r="G177" s="993"/>
      <c r="H177" s="824"/>
      <c r="I177" s="995"/>
      <c r="J177" s="996"/>
      <c r="K177" s="995"/>
      <c r="L177" s="993"/>
      <c r="M177" s="993"/>
      <c r="N177" s="996"/>
      <c r="O177" s="915"/>
      <c r="P177" s="915"/>
      <c r="Q177" s="915"/>
    </row>
    <row r="178" spans="1:17" s="689" customFormat="1" x14ac:dyDescent="0.2">
      <c r="A178" s="1012"/>
      <c r="B178" s="993"/>
      <c r="C178" s="994"/>
      <c r="D178" s="994"/>
      <c r="E178" s="775"/>
      <c r="F178" s="775"/>
      <c r="G178" s="993"/>
      <c r="H178" s="824"/>
      <c r="I178" s="995"/>
      <c r="J178" s="996"/>
      <c r="K178" s="995"/>
      <c r="L178" s="993"/>
      <c r="M178" s="993"/>
      <c r="N178" s="996"/>
      <c r="O178" s="915"/>
      <c r="P178" s="915"/>
      <c r="Q178" s="915"/>
    </row>
    <row r="179" spans="1:17" s="689" customFormat="1" x14ac:dyDescent="0.2">
      <c r="A179" s="1012"/>
      <c r="B179" s="993"/>
      <c r="C179" s="994"/>
      <c r="D179" s="994"/>
      <c r="E179" s="775"/>
      <c r="F179" s="775"/>
      <c r="G179" s="993"/>
      <c r="H179" s="824"/>
      <c r="I179" s="995"/>
      <c r="J179" s="996"/>
      <c r="K179" s="995"/>
      <c r="L179" s="993"/>
      <c r="M179" s="993"/>
      <c r="N179" s="996"/>
      <c r="O179" s="915"/>
      <c r="P179" s="915"/>
      <c r="Q179" s="915"/>
    </row>
    <row r="180" spans="1:17" s="689" customFormat="1" x14ac:dyDescent="0.2">
      <c r="A180" s="1012"/>
      <c r="B180" s="993"/>
      <c r="C180" s="994"/>
      <c r="D180" s="994"/>
      <c r="E180" s="775"/>
      <c r="F180" s="775"/>
      <c r="G180" s="993"/>
      <c r="H180" s="824"/>
      <c r="I180" s="995"/>
      <c r="J180" s="996"/>
      <c r="K180" s="995"/>
      <c r="L180" s="993"/>
      <c r="M180" s="993"/>
      <c r="N180" s="996"/>
      <c r="O180" s="915"/>
      <c r="P180" s="915"/>
      <c r="Q180" s="915"/>
    </row>
    <row r="181" spans="1:17" s="689" customFormat="1" x14ac:dyDescent="0.2">
      <c r="A181" s="1012"/>
      <c r="B181" s="993"/>
      <c r="C181" s="994"/>
      <c r="D181" s="994"/>
      <c r="E181" s="775"/>
      <c r="F181" s="775"/>
      <c r="G181" s="993"/>
      <c r="H181" s="824"/>
      <c r="I181" s="995"/>
      <c r="J181" s="996"/>
      <c r="K181" s="995"/>
      <c r="L181" s="993"/>
      <c r="M181" s="993"/>
      <c r="N181" s="996"/>
      <c r="O181" s="915"/>
      <c r="P181" s="915"/>
      <c r="Q181" s="915"/>
    </row>
    <row r="182" spans="1:17" s="689" customFormat="1" x14ac:dyDescent="0.2">
      <c r="A182" s="1012"/>
      <c r="B182" s="993"/>
      <c r="C182" s="994"/>
      <c r="D182" s="994"/>
      <c r="E182" s="775"/>
      <c r="F182" s="775"/>
      <c r="G182" s="993"/>
      <c r="H182" s="824"/>
      <c r="I182" s="995"/>
      <c r="J182" s="996"/>
      <c r="K182" s="995"/>
      <c r="L182" s="993"/>
      <c r="M182" s="993"/>
      <c r="N182" s="996"/>
      <c r="O182" s="915"/>
      <c r="P182" s="915"/>
      <c r="Q182" s="915"/>
    </row>
    <row r="183" spans="1:17" s="689" customFormat="1" x14ac:dyDescent="0.2">
      <c r="A183" s="1012"/>
      <c r="B183" s="993"/>
      <c r="C183" s="994"/>
      <c r="D183" s="994"/>
      <c r="E183" s="775"/>
      <c r="F183" s="775"/>
      <c r="G183" s="993"/>
      <c r="H183" s="824"/>
      <c r="I183" s="995"/>
      <c r="J183" s="996"/>
      <c r="K183" s="995"/>
      <c r="L183" s="993"/>
      <c r="M183" s="993"/>
      <c r="N183" s="996"/>
      <c r="O183" s="915"/>
      <c r="P183" s="915"/>
      <c r="Q183" s="915"/>
    </row>
    <row r="184" spans="1:17" s="689" customFormat="1" x14ac:dyDescent="0.2">
      <c r="A184" s="1012"/>
      <c r="B184" s="993"/>
      <c r="C184" s="994"/>
      <c r="D184" s="994"/>
      <c r="E184" s="775"/>
      <c r="F184" s="775"/>
      <c r="G184" s="993"/>
      <c r="H184" s="824"/>
      <c r="I184" s="995"/>
      <c r="J184" s="996"/>
      <c r="K184" s="995"/>
      <c r="L184" s="993"/>
      <c r="M184" s="993"/>
      <c r="N184" s="996"/>
      <c r="O184" s="915"/>
      <c r="P184" s="915"/>
      <c r="Q184" s="915"/>
    </row>
    <row r="185" spans="1:17" s="689" customFormat="1" x14ac:dyDescent="0.2">
      <c r="A185" s="1012"/>
      <c r="B185" s="993"/>
      <c r="C185" s="994"/>
      <c r="D185" s="994"/>
      <c r="E185" s="775"/>
      <c r="F185" s="775"/>
      <c r="G185" s="993"/>
      <c r="H185" s="824"/>
      <c r="I185" s="995"/>
      <c r="J185" s="996"/>
      <c r="K185" s="995"/>
      <c r="L185" s="993"/>
      <c r="M185" s="993"/>
      <c r="N185" s="996"/>
      <c r="O185" s="915"/>
      <c r="P185" s="915"/>
      <c r="Q185" s="915"/>
    </row>
    <row r="186" spans="1:17" s="689" customFormat="1" x14ac:dyDescent="0.2">
      <c r="A186" s="1012"/>
      <c r="B186" s="993"/>
      <c r="C186" s="994"/>
      <c r="D186" s="994"/>
      <c r="E186" s="775"/>
      <c r="F186" s="775"/>
      <c r="G186" s="993"/>
      <c r="H186" s="824"/>
      <c r="I186" s="995"/>
      <c r="J186" s="996"/>
      <c r="K186" s="995"/>
      <c r="L186" s="993"/>
      <c r="M186" s="993"/>
      <c r="N186" s="996"/>
      <c r="O186" s="915"/>
      <c r="P186" s="915"/>
      <c r="Q186" s="915"/>
    </row>
    <row r="187" spans="1:17" s="689" customFormat="1" x14ac:dyDescent="0.2">
      <c r="A187" s="1012"/>
      <c r="B187" s="993"/>
      <c r="C187" s="994"/>
      <c r="D187" s="994"/>
      <c r="E187" s="775"/>
      <c r="F187" s="775"/>
      <c r="G187" s="993"/>
      <c r="H187" s="824"/>
      <c r="I187" s="995"/>
      <c r="J187" s="996"/>
      <c r="K187" s="995"/>
      <c r="L187" s="993"/>
      <c r="M187" s="993"/>
      <c r="N187" s="996"/>
      <c r="O187" s="915"/>
      <c r="P187" s="915"/>
      <c r="Q187" s="915"/>
    </row>
    <row r="188" spans="1:17" s="689" customFormat="1" x14ac:dyDescent="0.2">
      <c r="A188" s="1012"/>
      <c r="B188" s="993"/>
      <c r="C188" s="994"/>
      <c r="D188" s="994"/>
      <c r="E188" s="775"/>
      <c r="F188" s="775"/>
      <c r="G188" s="993"/>
      <c r="H188" s="824"/>
      <c r="I188" s="995"/>
      <c r="J188" s="996"/>
      <c r="K188" s="995"/>
      <c r="L188" s="993"/>
      <c r="M188" s="993"/>
      <c r="N188" s="996"/>
      <c r="O188" s="915"/>
      <c r="P188" s="915"/>
      <c r="Q188" s="915"/>
    </row>
    <row r="189" spans="1:17" s="689" customFormat="1" x14ac:dyDescent="0.2">
      <c r="A189" s="1012"/>
      <c r="B189" s="993"/>
      <c r="C189" s="994"/>
      <c r="D189" s="994"/>
      <c r="E189" s="775"/>
      <c r="F189" s="775"/>
      <c r="G189" s="993"/>
      <c r="H189" s="824"/>
      <c r="I189" s="995"/>
      <c r="J189" s="996"/>
      <c r="K189" s="995"/>
      <c r="L189" s="993"/>
      <c r="M189" s="993"/>
      <c r="N189" s="996"/>
      <c r="O189" s="915"/>
      <c r="P189" s="915"/>
      <c r="Q189" s="915"/>
    </row>
    <row r="190" spans="1:17" s="689" customFormat="1" x14ac:dyDescent="0.2">
      <c r="A190" s="1012"/>
      <c r="B190" s="993"/>
      <c r="C190" s="994"/>
      <c r="D190" s="994"/>
      <c r="E190" s="775"/>
      <c r="F190" s="775"/>
      <c r="G190" s="993"/>
      <c r="H190" s="824"/>
      <c r="I190" s="995"/>
      <c r="J190" s="996"/>
      <c r="K190" s="995"/>
      <c r="L190" s="993"/>
      <c r="M190" s="993"/>
      <c r="N190" s="996"/>
      <c r="O190" s="915"/>
      <c r="P190" s="915"/>
      <c r="Q190" s="915"/>
    </row>
    <row r="191" spans="1:17" s="689" customFormat="1" x14ac:dyDescent="0.2">
      <c r="A191" s="1012"/>
      <c r="B191" s="993"/>
      <c r="C191" s="994"/>
      <c r="D191" s="994"/>
      <c r="E191" s="775"/>
      <c r="F191" s="775"/>
      <c r="G191" s="993"/>
      <c r="H191" s="824"/>
      <c r="I191" s="995"/>
      <c r="J191" s="996"/>
      <c r="K191" s="995"/>
      <c r="L191" s="993"/>
      <c r="M191" s="993"/>
      <c r="N191" s="996"/>
      <c r="O191" s="915"/>
      <c r="P191" s="915"/>
      <c r="Q191" s="915"/>
    </row>
    <row r="192" spans="1:17" s="689" customFormat="1" x14ac:dyDescent="0.2">
      <c r="A192" s="1012"/>
      <c r="B192" s="993"/>
      <c r="C192" s="994"/>
      <c r="D192" s="994"/>
      <c r="E192" s="775"/>
      <c r="F192" s="775"/>
      <c r="G192" s="993"/>
      <c r="H192" s="824"/>
      <c r="I192" s="995"/>
      <c r="J192" s="996"/>
      <c r="K192" s="995"/>
      <c r="L192" s="993"/>
      <c r="M192" s="993"/>
      <c r="N192" s="996"/>
      <c r="O192" s="915"/>
      <c r="P192" s="915"/>
      <c r="Q192" s="915"/>
    </row>
    <row r="193" spans="1:17" s="689" customFormat="1" x14ac:dyDescent="0.2">
      <c r="A193" s="1012"/>
      <c r="B193" s="993"/>
      <c r="C193" s="994"/>
      <c r="D193" s="994"/>
      <c r="E193" s="775"/>
      <c r="F193" s="775"/>
      <c r="G193" s="993"/>
      <c r="H193" s="824"/>
      <c r="I193" s="995"/>
      <c r="J193" s="996"/>
      <c r="K193" s="995"/>
      <c r="L193" s="993"/>
      <c r="M193" s="993"/>
      <c r="N193" s="996"/>
      <c r="O193" s="915"/>
      <c r="P193" s="915"/>
      <c r="Q193" s="915"/>
    </row>
    <row r="194" spans="1:17" s="689" customFormat="1" x14ac:dyDescent="0.2">
      <c r="A194" s="1012"/>
      <c r="B194" s="993"/>
      <c r="C194" s="994"/>
      <c r="D194" s="994"/>
      <c r="E194" s="775"/>
      <c r="F194" s="775"/>
      <c r="G194" s="993"/>
      <c r="H194" s="824"/>
      <c r="I194" s="995"/>
      <c r="J194" s="996"/>
      <c r="K194" s="995"/>
      <c r="L194" s="993"/>
      <c r="M194" s="993"/>
      <c r="N194" s="996"/>
      <c r="O194" s="915"/>
      <c r="P194" s="915"/>
      <c r="Q194" s="915"/>
    </row>
    <row r="195" spans="1:17" s="689" customFormat="1" x14ac:dyDescent="0.2">
      <c r="A195" s="1012"/>
      <c r="B195" s="993"/>
      <c r="C195" s="994"/>
      <c r="D195" s="994"/>
      <c r="E195" s="775"/>
      <c r="F195" s="775"/>
      <c r="G195" s="993"/>
      <c r="H195" s="824"/>
      <c r="I195" s="995"/>
      <c r="J195" s="996"/>
      <c r="K195" s="995"/>
      <c r="L195" s="993"/>
      <c r="M195" s="993"/>
      <c r="N195" s="996"/>
      <c r="O195" s="915"/>
      <c r="P195" s="915"/>
      <c r="Q195" s="915"/>
    </row>
    <row r="196" spans="1:17" s="689" customFormat="1" x14ac:dyDescent="0.2">
      <c r="A196" s="1012"/>
      <c r="B196" s="993"/>
      <c r="C196" s="994"/>
      <c r="D196" s="994"/>
      <c r="E196" s="775"/>
      <c r="F196" s="775"/>
      <c r="G196" s="993"/>
      <c r="H196" s="824"/>
      <c r="I196" s="995"/>
      <c r="J196" s="996"/>
      <c r="K196" s="995"/>
      <c r="L196" s="993"/>
      <c r="M196" s="993"/>
      <c r="N196" s="996"/>
      <c r="O196" s="915"/>
      <c r="P196" s="915"/>
      <c r="Q196" s="915"/>
    </row>
    <row r="197" spans="1:17" s="689" customFormat="1" x14ac:dyDescent="0.2">
      <c r="A197" s="1012"/>
      <c r="B197" s="993"/>
      <c r="C197" s="994"/>
      <c r="D197" s="994"/>
      <c r="E197" s="775"/>
      <c r="F197" s="775"/>
      <c r="G197" s="993"/>
      <c r="H197" s="824"/>
      <c r="I197" s="995"/>
      <c r="J197" s="996"/>
      <c r="K197" s="995"/>
      <c r="L197" s="993"/>
      <c r="M197" s="993"/>
      <c r="N197" s="996"/>
      <c r="O197" s="915"/>
      <c r="P197" s="915"/>
      <c r="Q197" s="915"/>
    </row>
    <row r="198" spans="1:17" s="689" customFormat="1" x14ac:dyDescent="0.2">
      <c r="A198" s="1012"/>
      <c r="B198" s="993"/>
      <c r="C198" s="994"/>
      <c r="D198" s="994"/>
      <c r="E198" s="775"/>
      <c r="F198" s="775"/>
      <c r="G198" s="993"/>
      <c r="H198" s="824"/>
      <c r="I198" s="995"/>
      <c r="J198" s="996"/>
      <c r="K198" s="995"/>
      <c r="L198" s="993"/>
      <c r="M198" s="993"/>
      <c r="N198" s="996"/>
      <c r="O198" s="915"/>
      <c r="P198" s="915"/>
      <c r="Q198" s="915"/>
    </row>
    <row r="199" spans="1:17" s="689" customFormat="1" x14ac:dyDescent="0.2">
      <c r="A199" s="1012"/>
      <c r="B199" s="993"/>
      <c r="C199" s="994"/>
      <c r="D199" s="994"/>
      <c r="E199" s="775"/>
      <c r="F199" s="775"/>
      <c r="G199" s="993"/>
      <c r="H199" s="824"/>
      <c r="I199" s="995"/>
      <c r="J199" s="996"/>
      <c r="K199" s="995"/>
      <c r="L199" s="993"/>
      <c r="M199" s="993"/>
      <c r="N199" s="996"/>
      <c r="O199" s="915"/>
      <c r="P199" s="915"/>
      <c r="Q199" s="915"/>
    </row>
    <row r="200" spans="1:17" s="689" customFormat="1" x14ac:dyDescent="0.2">
      <c r="A200" s="1012"/>
      <c r="B200" s="993"/>
      <c r="C200" s="994"/>
      <c r="D200" s="994"/>
      <c r="E200" s="775"/>
      <c r="F200" s="775"/>
      <c r="G200" s="993"/>
      <c r="H200" s="824"/>
      <c r="I200" s="995"/>
      <c r="J200" s="996"/>
      <c r="K200" s="995"/>
      <c r="L200" s="993"/>
      <c r="M200" s="993"/>
      <c r="N200" s="996"/>
      <c r="O200" s="915"/>
      <c r="P200" s="915"/>
      <c r="Q200" s="915"/>
    </row>
    <row r="201" spans="1:17" s="689" customFormat="1" x14ac:dyDescent="0.2">
      <c r="A201" s="1012"/>
      <c r="B201" s="993"/>
      <c r="C201" s="994"/>
      <c r="D201" s="994"/>
      <c r="E201" s="775"/>
      <c r="F201" s="775"/>
      <c r="G201" s="993"/>
      <c r="H201" s="824"/>
      <c r="I201" s="995"/>
      <c r="J201" s="996"/>
      <c r="K201" s="995"/>
      <c r="L201" s="993"/>
      <c r="M201" s="993"/>
      <c r="N201" s="996"/>
      <c r="O201" s="915"/>
      <c r="P201" s="915"/>
      <c r="Q201" s="915"/>
    </row>
    <row r="202" spans="1:17" s="689" customFormat="1" x14ac:dyDescent="0.2">
      <c r="A202" s="1012"/>
      <c r="B202" s="993"/>
      <c r="C202" s="994"/>
      <c r="D202" s="994"/>
      <c r="E202" s="775"/>
      <c r="F202" s="775"/>
      <c r="G202" s="993"/>
      <c r="H202" s="824"/>
      <c r="I202" s="995"/>
      <c r="J202" s="996"/>
      <c r="K202" s="995"/>
      <c r="L202" s="993"/>
      <c r="M202" s="993"/>
      <c r="N202" s="996"/>
      <c r="O202" s="915"/>
      <c r="P202" s="915"/>
      <c r="Q202" s="915"/>
    </row>
    <row r="203" spans="1:17" s="689" customFormat="1" x14ac:dyDescent="0.2">
      <c r="A203" s="1012"/>
      <c r="B203" s="993"/>
      <c r="C203" s="994"/>
      <c r="D203" s="994"/>
      <c r="E203" s="775"/>
      <c r="F203" s="775"/>
      <c r="G203" s="993"/>
      <c r="H203" s="824"/>
      <c r="I203" s="995"/>
      <c r="J203" s="996"/>
      <c r="K203" s="995"/>
      <c r="L203" s="993"/>
      <c r="M203" s="993"/>
      <c r="N203" s="996"/>
      <c r="O203" s="915"/>
      <c r="P203" s="915"/>
      <c r="Q203" s="915"/>
    </row>
    <row r="204" spans="1:17" s="689" customFormat="1" x14ac:dyDescent="0.2">
      <c r="A204" s="1012"/>
      <c r="B204" s="993"/>
      <c r="C204" s="994"/>
      <c r="D204" s="994"/>
      <c r="E204" s="775"/>
      <c r="F204" s="775"/>
      <c r="G204" s="993"/>
      <c r="H204" s="824"/>
      <c r="I204" s="995"/>
      <c r="J204" s="996"/>
      <c r="K204" s="995"/>
      <c r="L204" s="993"/>
      <c r="M204" s="993"/>
      <c r="N204" s="996"/>
      <c r="O204" s="915"/>
      <c r="P204" s="915"/>
      <c r="Q204" s="915"/>
    </row>
    <row r="205" spans="1:17" s="689" customFormat="1" x14ac:dyDescent="0.2">
      <c r="A205" s="1012"/>
      <c r="B205" s="993"/>
      <c r="C205" s="994"/>
      <c r="D205" s="994"/>
      <c r="E205" s="775"/>
      <c r="F205" s="775"/>
      <c r="G205" s="993"/>
      <c r="H205" s="824"/>
      <c r="I205" s="995"/>
      <c r="J205" s="996"/>
      <c r="K205" s="995"/>
      <c r="L205" s="993"/>
      <c r="M205" s="993"/>
      <c r="N205" s="996"/>
      <c r="O205" s="915"/>
      <c r="P205" s="915"/>
      <c r="Q205" s="915"/>
    </row>
    <row r="206" spans="1:17" s="689" customFormat="1" x14ac:dyDescent="0.2">
      <c r="A206" s="1012"/>
      <c r="B206" s="993"/>
      <c r="C206" s="994"/>
      <c r="D206" s="994"/>
      <c r="E206" s="775"/>
      <c r="F206" s="775"/>
      <c r="G206" s="993"/>
      <c r="H206" s="824"/>
      <c r="I206" s="995"/>
      <c r="J206" s="996"/>
      <c r="K206" s="995"/>
      <c r="L206" s="993"/>
      <c r="M206" s="993"/>
      <c r="N206" s="996"/>
      <c r="O206" s="915"/>
      <c r="P206" s="915"/>
      <c r="Q206" s="915"/>
    </row>
    <row r="207" spans="1:17" s="689" customFormat="1" x14ac:dyDescent="0.2">
      <c r="A207" s="1012"/>
      <c r="B207" s="993"/>
      <c r="C207" s="994"/>
      <c r="D207" s="994"/>
      <c r="E207" s="775"/>
      <c r="F207" s="775"/>
      <c r="G207" s="993"/>
      <c r="H207" s="824"/>
      <c r="I207" s="995"/>
      <c r="J207" s="996"/>
      <c r="K207" s="995"/>
      <c r="L207" s="993"/>
      <c r="M207" s="993"/>
      <c r="N207" s="996"/>
      <c r="O207" s="915"/>
      <c r="P207" s="915"/>
      <c r="Q207" s="915"/>
    </row>
    <row r="208" spans="1:17" s="689" customFormat="1" x14ac:dyDescent="0.2">
      <c r="A208" s="1012"/>
      <c r="B208" s="993"/>
      <c r="C208" s="994"/>
      <c r="D208" s="994"/>
      <c r="E208" s="775"/>
      <c r="F208" s="775"/>
      <c r="G208" s="993"/>
      <c r="H208" s="824"/>
      <c r="I208" s="995"/>
      <c r="J208" s="996"/>
      <c r="K208" s="995"/>
      <c r="L208" s="993"/>
      <c r="M208" s="993"/>
      <c r="N208" s="996"/>
      <c r="O208" s="915"/>
      <c r="P208" s="915"/>
      <c r="Q208" s="915"/>
    </row>
    <row r="209" spans="1:17" s="689" customFormat="1" x14ac:dyDescent="0.2">
      <c r="A209" s="1012"/>
      <c r="B209" s="993"/>
      <c r="C209" s="994"/>
      <c r="D209" s="994"/>
      <c r="E209" s="775"/>
      <c r="F209" s="775"/>
      <c r="G209" s="993"/>
      <c r="H209" s="824"/>
      <c r="I209" s="995"/>
      <c r="J209" s="996"/>
      <c r="K209" s="995"/>
      <c r="L209" s="993"/>
      <c r="M209" s="993"/>
      <c r="N209" s="996"/>
      <c r="O209" s="915"/>
      <c r="P209" s="915"/>
      <c r="Q209" s="915"/>
    </row>
    <row r="210" spans="1:17" s="689" customFormat="1" x14ac:dyDescent="0.2">
      <c r="A210" s="1012"/>
      <c r="B210" s="993"/>
      <c r="C210" s="994"/>
      <c r="D210" s="994"/>
      <c r="E210" s="775"/>
      <c r="F210" s="775"/>
      <c r="G210" s="993"/>
      <c r="H210" s="824"/>
      <c r="I210" s="995"/>
      <c r="J210" s="996"/>
      <c r="K210" s="995"/>
      <c r="L210" s="993"/>
      <c r="M210" s="993"/>
      <c r="N210" s="996"/>
      <c r="O210" s="915"/>
      <c r="P210" s="915"/>
      <c r="Q210" s="915"/>
    </row>
    <row r="211" spans="1:17" s="689" customFormat="1" x14ac:dyDescent="0.2">
      <c r="A211" s="1012"/>
      <c r="B211" s="993"/>
      <c r="C211" s="994"/>
      <c r="D211" s="994"/>
      <c r="E211" s="775"/>
      <c r="F211" s="775"/>
      <c r="G211" s="993"/>
      <c r="H211" s="824"/>
      <c r="I211" s="995"/>
      <c r="J211" s="996"/>
      <c r="K211" s="995"/>
      <c r="L211" s="993"/>
      <c r="M211" s="993"/>
      <c r="N211" s="996"/>
      <c r="O211" s="915"/>
      <c r="P211" s="915"/>
      <c r="Q211" s="915"/>
    </row>
    <row r="212" spans="1:17" s="689" customFormat="1" x14ac:dyDescent="0.2">
      <c r="A212" s="1012"/>
      <c r="B212" s="993"/>
      <c r="C212" s="994"/>
      <c r="D212" s="994"/>
      <c r="E212" s="775"/>
      <c r="F212" s="775"/>
      <c r="G212" s="993"/>
      <c r="H212" s="824"/>
      <c r="I212" s="995"/>
      <c r="J212" s="996"/>
      <c r="K212" s="995"/>
      <c r="L212" s="993"/>
      <c r="M212" s="993"/>
      <c r="N212" s="996"/>
      <c r="O212" s="915"/>
      <c r="P212" s="915"/>
      <c r="Q212" s="915"/>
    </row>
    <row r="213" spans="1:17" s="689" customFormat="1" x14ac:dyDescent="0.2">
      <c r="A213" s="1012"/>
      <c r="B213" s="993"/>
      <c r="C213" s="994"/>
      <c r="D213" s="994"/>
      <c r="E213" s="775"/>
      <c r="F213" s="775"/>
      <c r="G213" s="993"/>
      <c r="H213" s="824"/>
      <c r="I213" s="995"/>
      <c r="J213" s="996"/>
      <c r="K213" s="995"/>
      <c r="L213" s="993"/>
      <c r="M213" s="993"/>
      <c r="N213" s="996"/>
      <c r="O213" s="915"/>
      <c r="P213" s="915"/>
      <c r="Q213" s="915"/>
    </row>
    <row r="214" spans="1:17" s="689" customFormat="1" x14ac:dyDescent="0.2">
      <c r="A214" s="1012"/>
      <c r="B214" s="993"/>
      <c r="C214" s="994"/>
      <c r="D214" s="994"/>
      <c r="E214" s="775"/>
      <c r="F214" s="775"/>
      <c r="G214" s="993"/>
      <c r="H214" s="824"/>
      <c r="I214" s="995"/>
      <c r="J214" s="996"/>
      <c r="K214" s="995"/>
      <c r="L214" s="993"/>
      <c r="M214" s="993"/>
      <c r="N214" s="996"/>
      <c r="O214" s="915"/>
      <c r="P214" s="915"/>
      <c r="Q214" s="915"/>
    </row>
    <row r="215" spans="1:17" s="689" customFormat="1" x14ac:dyDescent="0.2">
      <c r="A215" s="1012"/>
      <c r="B215" s="993"/>
      <c r="C215" s="994"/>
      <c r="D215" s="994"/>
      <c r="E215" s="775"/>
      <c r="F215" s="775"/>
      <c r="G215" s="993"/>
      <c r="H215" s="824"/>
      <c r="I215" s="995"/>
      <c r="J215" s="996"/>
      <c r="K215" s="995"/>
      <c r="L215" s="993"/>
      <c r="M215" s="993"/>
      <c r="N215" s="996"/>
      <c r="O215" s="915"/>
      <c r="P215" s="915"/>
      <c r="Q215" s="915"/>
    </row>
    <row r="216" spans="1:17" s="689" customFormat="1" x14ac:dyDescent="0.2">
      <c r="A216" s="1012"/>
      <c r="B216" s="993"/>
      <c r="C216" s="994"/>
      <c r="D216" s="994"/>
      <c r="E216" s="775"/>
      <c r="F216" s="775"/>
      <c r="G216" s="993"/>
      <c r="H216" s="824"/>
      <c r="I216" s="995"/>
      <c r="J216" s="996"/>
      <c r="K216" s="995"/>
      <c r="L216" s="993"/>
      <c r="M216" s="993"/>
      <c r="N216" s="996"/>
      <c r="O216" s="915"/>
      <c r="P216" s="915"/>
      <c r="Q216" s="915"/>
    </row>
    <row r="217" spans="1:17" s="689" customFormat="1" x14ac:dyDescent="0.2">
      <c r="A217" s="1012"/>
      <c r="B217" s="993"/>
      <c r="C217" s="994"/>
      <c r="D217" s="994"/>
      <c r="E217" s="775"/>
      <c r="F217" s="775"/>
      <c r="G217" s="993"/>
      <c r="H217" s="824"/>
      <c r="I217" s="995"/>
      <c r="J217" s="996"/>
      <c r="K217" s="995"/>
      <c r="L217" s="993"/>
      <c r="M217" s="993"/>
      <c r="N217" s="996"/>
      <c r="O217" s="915"/>
      <c r="P217" s="915"/>
      <c r="Q217" s="915"/>
    </row>
    <row r="218" spans="1:17" s="689" customFormat="1" x14ac:dyDescent="0.2">
      <c r="A218" s="1012"/>
      <c r="B218" s="993"/>
      <c r="C218" s="994"/>
      <c r="D218" s="994"/>
      <c r="E218" s="775"/>
      <c r="F218" s="775"/>
      <c r="G218" s="993"/>
      <c r="H218" s="824"/>
      <c r="I218" s="995"/>
      <c r="J218" s="996"/>
      <c r="K218" s="995"/>
      <c r="L218" s="993"/>
      <c r="M218" s="993"/>
      <c r="N218" s="996"/>
      <c r="O218" s="915"/>
      <c r="P218" s="915"/>
      <c r="Q218" s="915"/>
    </row>
    <row r="219" spans="1:17" s="689" customFormat="1" x14ac:dyDescent="0.2">
      <c r="A219" s="1012"/>
      <c r="B219" s="993"/>
      <c r="C219" s="994"/>
      <c r="D219" s="994"/>
      <c r="E219" s="775"/>
      <c r="F219" s="775"/>
      <c r="G219" s="993"/>
      <c r="H219" s="824"/>
      <c r="I219" s="995"/>
      <c r="J219" s="996"/>
      <c r="K219" s="995"/>
      <c r="L219" s="993"/>
      <c r="M219" s="993"/>
      <c r="N219" s="996"/>
      <c r="O219" s="915"/>
      <c r="P219" s="915"/>
      <c r="Q219" s="915"/>
    </row>
    <row r="220" spans="1:17" s="689" customFormat="1" x14ac:dyDescent="0.2">
      <c r="A220" s="1012"/>
      <c r="B220" s="993"/>
      <c r="C220" s="994"/>
      <c r="D220" s="994"/>
      <c r="E220" s="775"/>
      <c r="F220" s="775"/>
      <c r="G220" s="993"/>
      <c r="H220" s="824"/>
      <c r="I220" s="995"/>
      <c r="J220" s="996"/>
      <c r="K220" s="995"/>
      <c r="L220" s="993"/>
      <c r="M220" s="993"/>
      <c r="N220" s="996"/>
      <c r="O220" s="915"/>
      <c r="P220" s="915"/>
      <c r="Q220" s="915"/>
    </row>
    <row r="221" spans="1:17" s="689" customFormat="1" x14ac:dyDescent="0.2">
      <c r="A221" s="1012"/>
      <c r="B221" s="993"/>
      <c r="C221" s="994"/>
      <c r="D221" s="994"/>
      <c r="E221" s="775"/>
      <c r="F221" s="775"/>
      <c r="G221" s="993"/>
      <c r="H221" s="824"/>
      <c r="I221" s="995"/>
      <c r="J221" s="996"/>
      <c r="K221" s="995"/>
      <c r="L221" s="993"/>
      <c r="M221" s="993"/>
      <c r="N221" s="996"/>
      <c r="O221" s="915"/>
      <c r="P221" s="915"/>
      <c r="Q221" s="915"/>
    </row>
    <row r="222" spans="1:17" s="689" customFormat="1" x14ac:dyDescent="0.2">
      <c r="A222" s="1012"/>
      <c r="B222" s="993"/>
      <c r="C222" s="994"/>
      <c r="D222" s="994"/>
      <c r="E222" s="775"/>
      <c r="F222" s="775"/>
      <c r="G222" s="993"/>
      <c r="H222" s="824"/>
      <c r="I222" s="995"/>
      <c r="J222" s="996"/>
      <c r="K222" s="995"/>
      <c r="L222" s="993"/>
      <c r="M222" s="993"/>
      <c r="N222" s="996"/>
      <c r="O222" s="915"/>
      <c r="P222" s="915"/>
      <c r="Q222" s="915"/>
    </row>
    <row r="223" spans="1:17" s="689" customFormat="1" x14ac:dyDescent="0.2">
      <c r="A223" s="1012"/>
      <c r="B223" s="993"/>
      <c r="C223" s="994"/>
      <c r="D223" s="994"/>
      <c r="E223" s="775"/>
      <c r="F223" s="775"/>
      <c r="G223" s="993"/>
      <c r="H223" s="824"/>
      <c r="I223" s="995"/>
      <c r="J223" s="996"/>
      <c r="K223" s="995"/>
      <c r="L223" s="993"/>
      <c r="M223" s="993"/>
      <c r="N223" s="996"/>
      <c r="O223" s="915"/>
      <c r="P223" s="915"/>
      <c r="Q223" s="915"/>
    </row>
    <row r="224" spans="1:17" s="689" customFormat="1" x14ac:dyDescent="0.2">
      <c r="A224" s="1012"/>
      <c r="B224" s="993"/>
      <c r="C224" s="994"/>
      <c r="D224" s="994"/>
      <c r="E224" s="775"/>
      <c r="F224" s="775"/>
      <c r="G224" s="993"/>
      <c r="H224" s="824"/>
      <c r="I224" s="995"/>
      <c r="J224" s="996"/>
      <c r="K224" s="995"/>
      <c r="L224" s="993"/>
      <c r="M224" s="993"/>
      <c r="N224" s="996"/>
      <c r="O224" s="915"/>
      <c r="P224" s="915"/>
      <c r="Q224" s="915"/>
    </row>
    <row r="225" spans="1:17" s="689" customFormat="1" x14ac:dyDescent="0.2">
      <c r="A225" s="1012"/>
      <c r="B225" s="993"/>
      <c r="C225" s="994"/>
      <c r="D225" s="994"/>
      <c r="E225" s="775"/>
      <c r="F225" s="775"/>
      <c r="G225" s="993"/>
      <c r="H225" s="824"/>
      <c r="I225" s="995"/>
      <c r="J225" s="996"/>
      <c r="K225" s="995"/>
      <c r="L225" s="993"/>
      <c r="M225" s="993"/>
      <c r="N225" s="996"/>
      <c r="O225" s="915"/>
      <c r="P225" s="915"/>
      <c r="Q225" s="915"/>
    </row>
    <row r="226" spans="1:17" s="689" customFormat="1" x14ac:dyDescent="0.2">
      <c r="A226" s="1012"/>
      <c r="B226" s="993"/>
      <c r="C226" s="994"/>
      <c r="D226" s="994"/>
      <c r="E226" s="775"/>
      <c r="F226" s="775"/>
      <c r="G226" s="993"/>
      <c r="H226" s="824"/>
      <c r="I226" s="995"/>
      <c r="J226" s="996"/>
      <c r="K226" s="995"/>
      <c r="L226" s="993"/>
      <c r="M226" s="993"/>
      <c r="N226" s="996"/>
      <c r="O226" s="915"/>
      <c r="P226" s="915"/>
      <c r="Q226" s="915"/>
    </row>
    <row r="227" spans="1:17" s="689" customFormat="1" x14ac:dyDescent="0.2">
      <c r="A227" s="1012"/>
      <c r="B227" s="993"/>
      <c r="C227" s="994"/>
      <c r="D227" s="994"/>
      <c r="E227" s="775"/>
      <c r="F227" s="775"/>
      <c r="G227" s="993"/>
      <c r="H227" s="824"/>
      <c r="I227" s="995"/>
      <c r="J227" s="996"/>
      <c r="K227" s="995"/>
      <c r="L227" s="993"/>
      <c r="M227" s="993"/>
      <c r="N227" s="996"/>
      <c r="O227" s="915"/>
      <c r="P227" s="915"/>
      <c r="Q227" s="915"/>
    </row>
    <row r="228" spans="1:17" s="689" customFormat="1" x14ac:dyDescent="0.2">
      <c r="A228" s="1012"/>
      <c r="B228" s="993"/>
      <c r="C228" s="994"/>
      <c r="D228" s="994"/>
      <c r="E228" s="775"/>
      <c r="F228" s="775"/>
      <c r="G228" s="993"/>
      <c r="H228" s="824"/>
      <c r="I228" s="995"/>
      <c r="J228" s="996"/>
      <c r="K228" s="995"/>
      <c r="L228" s="993"/>
      <c r="M228" s="993"/>
      <c r="N228" s="996"/>
      <c r="O228" s="915"/>
      <c r="P228" s="915"/>
      <c r="Q228" s="915"/>
    </row>
    <row r="229" spans="1:17" s="689" customFormat="1" x14ac:dyDescent="0.2">
      <c r="A229" s="1012"/>
      <c r="B229" s="993"/>
      <c r="C229" s="994"/>
      <c r="D229" s="994"/>
      <c r="E229" s="775"/>
      <c r="F229" s="775"/>
      <c r="G229" s="993"/>
      <c r="H229" s="824"/>
      <c r="I229" s="995"/>
      <c r="J229" s="996"/>
      <c r="K229" s="995"/>
      <c r="L229" s="993"/>
      <c r="M229" s="993"/>
      <c r="N229" s="996"/>
      <c r="O229" s="915"/>
      <c r="P229" s="915"/>
      <c r="Q229" s="915"/>
    </row>
    <row r="230" spans="1:17" s="689" customFormat="1" x14ac:dyDescent="0.2">
      <c r="A230" s="1012"/>
      <c r="B230" s="993"/>
      <c r="C230" s="994"/>
      <c r="D230" s="994"/>
      <c r="E230" s="775"/>
      <c r="F230" s="775"/>
      <c r="G230" s="993"/>
      <c r="H230" s="824"/>
      <c r="I230" s="995"/>
      <c r="J230" s="996"/>
      <c r="K230" s="995"/>
      <c r="L230" s="993"/>
      <c r="M230" s="993"/>
      <c r="N230" s="996"/>
      <c r="O230" s="915"/>
      <c r="P230" s="915"/>
      <c r="Q230" s="915"/>
    </row>
    <row r="231" spans="1:17" s="689" customFormat="1" x14ac:dyDescent="0.2">
      <c r="A231" s="1012"/>
      <c r="B231" s="993"/>
      <c r="C231" s="994"/>
      <c r="D231" s="994"/>
      <c r="E231" s="775"/>
      <c r="F231" s="775"/>
      <c r="G231" s="993"/>
      <c r="H231" s="824"/>
      <c r="I231" s="995"/>
      <c r="J231" s="996"/>
      <c r="K231" s="995"/>
      <c r="L231" s="993"/>
      <c r="M231" s="993"/>
      <c r="N231" s="996"/>
      <c r="O231" s="915"/>
      <c r="P231" s="915"/>
      <c r="Q231" s="915"/>
    </row>
    <row r="232" spans="1:17" s="689" customFormat="1" x14ac:dyDescent="0.2">
      <c r="A232" s="1012"/>
      <c r="B232" s="993"/>
      <c r="C232" s="994"/>
      <c r="D232" s="994"/>
      <c r="E232" s="775"/>
      <c r="F232" s="775"/>
      <c r="G232" s="993"/>
      <c r="H232" s="824"/>
      <c r="I232" s="995"/>
      <c r="J232" s="996"/>
      <c r="K232" s="995"/>
      <c r="L232" s="993"/>
      <c r="M232" s="993"/>
      <c r="N232" s="996"/>
      <c r="O232" s="915"/>
      <c r="P232" s="915"/>
      <c r="Q232" s="915"/>
    </row>
    <row r="233" spans="1:17" s="689" customFormat="1" x14ac:dyDescent="0.2">
      <c r="A233" s="1012"/>
      <c r="B233" s="993"/>
      <c r="C233" s="994"/>
      <c r="D233" s="994"/>
      <c r="E233" s="775"/>
      <c r="F233" s="775"/>
      <c r="G233" s="993"/>
      <c r="H233" s="824"/>
      <c r="I233" s="995"/>
      <c r="J233" s="996"/>
      <c r="K233" s="995"/>
      <c r="L233" s="993"/>
      <c r="M233" s="993"/>
      <c r="N233" s="996"/>
      <c r="O233" s="915"/>
      <c r="P233" s="915"/>
      <c r="Q233" s="915"/>
    </row>
    <row r="234" spans="1:17" s="689" customFormat="1" x14ac:dyDescent="0.2">
      <c r="A234" s="1012"/>
      <c r="B234" s="993"/>
      <c r="C234" s="994"/>
      <c r="D234" s="994"/>
      <c r="E234" s="775"/>
      <c r="F234" s="775"/>
      <c r="G234" s="993"/>
      <c r="H234" s="824"/>
      <c r="I234" s="995"/>
      <c r="J234" s="996"/>
      <c r="K234" s="995"/>
      <c r="L234" s="993"/>
      <c r="M234" s="993"/>
      <c r="N234" s="996"/>
      <c r="O234" s="915"/>
      <c r="P234" s="915"/>
      <c r="Q234" s="915"/>
    </row>
    <row r="235" spans="1:17" s="689" customFormat="1" ht="63" customHeight="1" x14ac:dyDescent="0.2">
      <c r="A235" s="1012"/>
      <c r="B235" s="993"/>
      <c r="C235" s="994"/>
      <c r="D235" s="994"/>
      <c r="E235" s="775"/>
      <c r="F235" s="775"/>
      <c r="G235" s="993"/>
      <c r="H235" s="824"/>
      <c r="I235" s="995"/>
      <c r="J235" s="996"/>
      <c r="K235" s="995"/>
      <c r="L235" s="993"/>
      <c r="M235" s="993"/>
      <c r="N235" s="996"/>
      <c r="O235" s="915"/>
      <c r="P235" s="915"/>
      <c r="Q235" s="915"/>
    </row>
    <row r="236" spans="1:17" s="689" customFormat="1" x14ac:dyDescent="0.2">
      <c r="A236" s="1012"/>
      <c r="B236" s="993"/>
      <c r="C236" s="994"/>
      <c r="D236" s="994"/>
      <c r="E236" s="775"/>
      <c r="F236" s="775"/>
      <c r="G236" s="993"/>
      <c r="H236" s="824"/>
      <c r="I236" s="995"/>
      <c r="J236" s="996"/>
      <c r="K236" s="995"/>
      <c r="L236" s="993"/>
      <c r="M236" s="993"/>
      <c r="N236" s="996"/>
      <c r="O236" s="915"/>
      <c r="P236" s="915"/>
      <c r="Q236" s="915"/>
    </row>
    <row r="237" spans="1:17" s="689" customFormat="1" x14ac:dyDescent="0.2">
      <c r="A237" s="1012"/>
      <c r="B237" s="993"/>
      <c r="C237" s="994"/>
      <c r="D237" s="994"/>
      <c r="E237" s="775"/>
      <c r="F237" s="775"/>
      <c r="G237" s="993"/>
      <c r="H237" s="824"/>
      <c r="I237" s="995"/>
      <c r="J237" s="996"/>
      <c r="K237" s="995"/>
      <c r="L237" s="993"/>
      <c r="M237" s="993"/>
      <c r="N237" s="996"/>
      <c r="O237" s="915"/>
      <c r="P237" s="915"/>
      <c r="Q237" s="915"/>
    </row>
    <row r="238" spans="1:17" s="689" customFormat="1" x14ac:dyDescent="0.2">
      <c r="A238" s="1012"/>
      <c r="B238" s="993"/>
      <c r="C238" s="994"/>
      <c r="D238" s="994"/>
      <c r="E238" s="775"/>
      <c r="F238" s="775"/>
      <c r="G238" s="993"/>
      <c r="H238" s="824"/>
      <c r="I238" s="995"/>
      <c r="J238" s="996"/>
      <c r="K238" s="995"/>
      <c r="L238" s="993"/>
      <c r="M238" s="993"/>
      <c r="N238" s="996"/>
      <c r="O238" s="915"/>
      <c r="P238" s="915"/>
      <c r="Q238" s="915"/>
    </row>
    <row r="239" spans="1:17" s="689" customFormat="1" x14ac:dyDescent="0.2">
      <c r="A239" s="1012"/>
      <c r="B239" s="993"/>
      <c r="C239" s="994"/>
      <c r="D239" s="994"/>
      <c r="E239" s="775"/>
      <c r="F239" s="775"/>
      <c r="G239" s="993"/>
      <c r="H239" s="824"/>
      <c r="I239" s="995"/>
      <c r="J239" s="996"/>
      <c r="K239" s="995"/>
      <c r="L239" s="993"/>
      <c r="M239" s="993"/>
      <c r="N239" s="996"/>
      <c r="O239" s="915"/>
      <c r="P239" s="915"/>
      <c r="Q239" s="915"/>
    </row>
    <row r="240" spans="1:17" s="689" customFormat="1" x14ac:dyDescent="0.2">
      <c r="A240" s="1012"/>
      <c r="B240" s="993"/>
      <c r="C240" s="994"/>
      <c r="D240" s="994"/>
      <c r="E240" s="775"/>
      <c r="F240" s="775"/>
      <c r="G240" s="993"/>
      <c r="H240" s="824"/>
      <c r="I240" s="995"/>
      <c r="J240" s="996"/>
      <c r="K240" s="995"/>
      <c r="L240" s="993"/>
      <c r="M240" s="993"/>
      <c r="N240" s="996"/>
      <c r="O240" s="915"/>
      <c r="P240" s="915"/>
      <c r="Q240" s="915"/>
    </row>
    <row r="241" spans="1:17" s="689" customFormat="1" x14ac:dyDescent="0.2">
      <c r="A241" s="1012"/>
      <c r="B241" s="993"/>
      <c r="C241" s="994"/>
      <c r="D241" s="994"/>
      <c r="E241" s="775"/>
      <c r="F241" s="775"/>
      <c r="G241" s="993"/>
      <c r="H241" s="824"/>
      <c r="I241" s="995"/>
      <c r="J241" s="996"/>
      <c r="K241" s="995"/>
      <c r="L241" s="993"/>
      <c r="M241" s="993"/>
      <c r="N241" s="996"/>
      <c r="O241" s="915"/>
      <c r="P241" s="915"/>
      <c r="Q241" s="915"/>
    </row>
    <row r="242" spans="1:17" s="689" customFormat="1" x14ac:dyDescent="0.2">
      <c r="A242" s="1012"/>
      <c r="B242" s="993"/>
      <c r="C242" s="994"/>
      <c r="D242" s="994"/>
      <c r="E242" s="775"/>
      <c r="F242" s="775"/>
      <c r="G242" s="993"/>
      <c r="H242" s="824"/>
      <c r="I242" s="995"/>
      <c r="J242" s="996"/>
      <c r="K242" s="995"/>
      <c r="L242" s="993"/>
      <c r="M242" s="993"/>
      <c r="N242" s="996"/>
      <c r="O242" s="915"/>
      <c r="P242" s="915"/>
      <c r="Q242" s="915"/>
    </row>
    <row r="243" spans="1:17" s="689" customFormat="1" x14ac:dyDescent="0.2">
      <c r="A243" s="1012"/>
      <c r="B243" s="993"/>
      <c r="C243" s="994"/>
      <c r="D243" s="994"/>
      <c r="E243" s="775"/>
      <c r="F243" s="775"/>
      <c r="G243" s="993"/>
      <c r="H243" s="824"/>
      <c r="I243" s="995"/>
      <c r="J243" s="996"/>
      <c r="K243" s="995"/>
      <c r="L243" s="993"/>
      <c r="M243" s="993"/>
      <c r="N243" s="996"/>
      <c r="O243" s="915"/>
      <c r="P243" s="915"/>
      <c r="Q243" s="915"/>
    </row>
    <row r="244" spans="1:17" s="689" customFormat="1" x14ac:dyDescent="0.2">
      <c r="A244" s="1012"/>
      <c r="B244" s="993"/>
      <c r="C244" s="994"/>
      <c r="D244" s="994"/>
      <c r="E244" s="775"/>
      <c r="F244" s="775"/>
      <c r="G244" s="993"/>
      <c r="H244" s="824"/>
      <c r="I244" s="995"/>
      <c r="J244" s="996"/>
      <c r="K244" s="995"/>
      <c r="L244" s="993"/>
      <c r="M244" s="993"/>
      <c r="N244" s="996"/>
      <c r="O244" s="915"/>
      <c r="P244" s="915"/>
      <c r="Q244" s="915"/>
    </row>
    <row r="245" spans="1:17" s="689" customFormat="1" x14ac:dyDescent="0.2">
      <c r="A245" s="1012"/>
      <c r="B245" s="993"/>
      <c r="C245" s="994"/>
      <c r="D245" s="994"/>
      <c r="E245" s="775"/>
      <c r="F245" s="775"/>
      <c r="G245" s="993"/>
      <c r="H245" s="824"/>
      <c r="I245" s="995"/>
      <c r="J245" s="996"/>
      <c r="K245" s="995"/>
      <c r="L245" s="993"/>
      <c r="M245" s="993"/>
      <c r="N245" s="996"/>
      <c r="O245" s="915"/>
      <c r="P245" s="915"/>
      <c r="Q245" s="915"/>
    </row>
    <row r="246" spans="1:17" s="689" customFormat="1" x14ac:dyDescent="0.2">
      <c r="A246" s="1012"/>
      <c r="B246" s="993"/>
      <c r="C246" s="994"/>
      <c r="D246" s="994"/>
      <c r="E246" s="775"/>
      <c r="F246" s="775"/>
      <c r="G246" s="993"/>
      <c r="H246" s="824"/>
      <c r="I246" s="995"/>
      <c r="J246" s="996"/>
      <c r="K246" s="995"/>
      <c r="L246" s="993"/>
      <c r="M246" s="993"/>
      <c r="N246" s="996"/>
      <c r="O246" s="915"/>
      <c r="P246" s="915"/>
      <c r="Q246" s="915"/>
    </row>
    <row r="247" spans="1:17" s="689" customFormat="1" x14ac:dyDescent="0.2">
      <c r="A247" s="1012"/>
      <c r="B247" s="993"/>
      <c r="C247" s="994"/>
      <c r="D247" s="994"/>
      <c r="E247" s="775"/>
      <c r="F247" s="775"/>
      <c r="G247" s="993"/>
      <c r="H247" s="824"/>
      <c r="I247" s="995"/>
      <c r="J247" s="996"/>
      <c r="K247" s="995"/>
      <c r="L247" s="993"/>
      <c r="M247" s="993"/>
      <c r="N247" s="996"/>
      <c r="O247" s="915"/>
      <c r="P247" s="915"/>
      <c r="Q247" s="915"/>
    </row>
    <row r="248" spans="1:17" s="689" customFormat="1" x14ac:dyDescent="0.2">
      <c r="A248" s="1012"/>
      <c r="B248" s="993"/>
      <c r="C248" s="994"/>
      <c r="D248" s="994"/>
      <c r="E248" s="775"/>
      <c r="F248" s="775"/>
      <c r="G248" s="993"/>
      <c r="H248" s="824"/>
      <c r="I248" s="995"/>
      <c r="J248" s="996"/>
      <c r="K248" s="995"/>
      <c r="L248" s="993"/>
      <c r="M248" s="993"/>
      <c r="N248" s="996"/>
      <c r="O248" s="915"/>
      <c r="P248" s="915"/>
      <c r="Q248" s="915"/>
    </row>
    <row r="249" spans="1:17" s="689" customFormat="1" x14ac:dyDescent="0.2">
      <c r="A249" s="1012"/>
      <c r="B249" s="993"/>
      <c r="C249" s="994"/>
      <c r="D249" s="994"/>
      <c r="E249" s="775"/>
      <c r="F249" s="775"/>
      <c r="G249" s="993"/>
      <c r="H249" s="824"/>
      <c r="I249" s="995"/>
      <c r="J249" s="996"/>
      <c r="K249" s="995"/>
      <c r="L249" s="993"/>
      <c r="M249" s="993"/>
      <c r="N249" s="996"/>
      <c r="O249" s="915"/>
      <c r="P249" s="915"/>
      <c r="Q249" s="915"/>
    </row>
    <row r="250" spans="1:17" s="689" customFormat="1" x14ac:dyDescent="0.2">
      <c r="A250" s="1012"/>
      <c r="B250" s="993"/>
      <c r="C250" s="994"/>
      <c r="D250" s="994"/>
      <c r="E250" s="775"/>
      <c r="F250" s="775"/>
      <c r="G250" s="993"/>
      <c r="H250" s="824"/>
      <c r="I250" s="995"/>
      <c r="J250" s="996"/>
      <c r="K250" s="995"/>
      <c r="L250" s="993"/>
      <c r="M250" s="993"/>
      <c r="N250" s="996"/>
      <c r="O250" s="915"/>
      <c r="P250" s="915"/>
      <c r="Q250" s="915"/>
    </row>
    <row r="251" spans="1:17" s="689" customFormat="1" x14ac:dyDescent="0.2">
      <c r="A251" s="1012"/>
      <c r="B251" s="993"/>
      <c r="C251" s="994"/>
      <c r="D251" s="994"/>
      <c r="E251" s="775"/>
      <c r="F251" s="775"/>
      <c r="G251" s="993"/>
      <c r="H251" s="824"/>
      <c r="I251" s="995"/>
      <c r="J251" s="996"/>
      <c r="K251" s="995"/>
      <c r="L251" s="993"/>
      <c r="M251" s="993"/>
      <c r="N251" s="996"/>
      <c r="O251" s="915"/>
      <c r="P251" s="915"/>
      <c r="Q251" s="915"/>
    </row>
    <row r="252" spans="1:17" s="689" customFormat="1" x14ac:dyDescent="0.2">
      <c r="A252" s="1012"/>
      <c r="B252" s="993"/>
      <c r="C252" s="994"/>
      <c r="D252" s="994"/>
      <c r="E252" s="775"/>
      <c r="F252" s="775"/>
      <c r="G252" s="993"/>
      <c r="H252" s="824"/>
      <c r="I252" s="995"/>
      <c r="J252" s="996"/>
      <c r="K252" s="995"/>
      <c r="L252" s="993"/>
      <c r="M252" s="993"/>
      <c r="N252" s="996"/>
      <c r="O252" s="915"/>
      <c r="P252" s="915"/>
      <c r="Q252" s="915"/>
    </row>
    <row r="253" spans="1:17" s="689" customFormat="1" x14ac:dyDescent="0.2">
      <c r="A253" s="1012"/>
      <c r="B253" s="993"/>
      <c r="C253" s="994"/>
      <c r="D253" s="994"/>
      <c r="E253" s="775"/>
      <c r="F253" s="775"/>
      <c r="G253" s="993"/>
      <c r="H253" s="824"/>
      <c r="I253" s="995"/>
      <c r="J253" s="996"/>
      <c r="K253" s="995"/>
      <c r="L253" s="993"/>
      <c r="M253" s="993"/>
      <c r="N253" s="996"/>
      <c r="O253" s="915"/>
      <c r="P253" s="915"/>
      <c r="Q253" s="915"/>
    </row>
    <row r="254" spans="1:17" s="689" customFormat="1" x14ac:dyDescent="0.2">
      <c r="A254" s="1012"/>
      <c r="B254" s="993"/>
      <c r="C254" s="994"/>
      <c r="D254" s="994"/>
      <c r="E254" s="775"/>
      <c r="F254" s="775"/>
      <c r="G254" s="993"/>
      <c r="H254" s="824"/>
      <c r="I254" s="995"/>
      <c r="J254" s="996"/>
      <c r="K254" s="995"/>
      <c r="L254" s="993"/>
      <c r="M254" s="993"/>
      <c r="N254" s="996"/>
      <c r="O254" s="915"/>
      <c r="P254" s="915"/>
      <c r="Q254" s="915"/>
    </row>
    <row r="255" spans="1:17" s="689" customFormat="1" x14ac:dyDescent="0.2">
      <c r="A255" s="1012"/>
      <c r="B255" s="993"/>
      <c r="C255" s="994"/>
      <c r="D255" s="994"/>
      <c r="E255" s="775"/>
      <c r="F255" s="775"/>
      <c r="G255" s="993"/>
      <c r="H255" s="824"/>
      <c r="I255" s="995"/>
      <c r="J255" s="996"/>
      <c r="K255" s="995"/>
      <c r="L255" s="993"/>
      <c r="M255" s="993"/>
      <c r="N255" s="996"/>
      <c r="O255" s="915"/>
      <c r="P255" s="915"/>
      <c r="Q255" s="915"/>
    </row>
    <row r="256" spans="1:17" s="689" customFormat="1" x14ac:dyDescent="0.2">
      <c r="A256" s="1012"/>
      <c r="B256" s="993"/>
      <c r="C256" s="994"/>
      <c r="D256" s="994"/>
      <c r="E256" s="775"/>
      <c r="F256" s="775"/>
      <c r="G256" s="993"/>
      <c r="H256" s="824"/>
      <c r="I256" s="995"/>
      <c r="J256" s="996"/>
      <c r="K256" s="995"/>
      <c r="L256" s="993"/>
      <c r="M256" s="993"/>
      <c r="N256" s="996"/>
      <c r="O256" s="915"/>
      <c r="P256" s="915"/>
      <c r="Q256" s="915"/>
    </row>
    <row r="257" spans="1:17" s="689" customFormat="1" x14ac:dyDescent="0.2">
      <c r="A257" s="1012"/>
      <c r="B257" s="993"/>
      <c r="C257" s="994"/>
      <c r="D257" s="994"/>
      <c r="E257" s="775"/>
      <c r="F257" s="775"/>
      <c r="G257" s="993"/>
      <c r="H257" s="824"/>
      <c r="I257" s="995"/>
      <c r="J257" s="996"/>
      <c r="K257" s="995"/>
      <c r="L257" s="993"/>
      <c r="M257" s="993"/>
      <c r="N257" s="996"/>
      <c r="O257" s="915"/>
      <c r="P257" s="915"/>
      <c r="Q257" s="915"/>
    </row>
    <row r="258" spans="1:17" s="689" customFormat="1" x14ac:dyDescent="0.2">
      <c r="A258" s="1012"/>
      <c r="B258" s="993"/>
      <c r="C258" s="994"/>
      <c r="D258" s="994"/>
      <c r="E258" s="775"/>
      <c r="F258" s="775"/>
      <c r="G258" s="993"/>
      <c r="H258" s="824"/>
      <c r="I258" s="995"/>
      <c r="J258" s="996"/>
      <c r="K258" s="995"/>
      <c r="L258" s="993"/>
      <c r="M258" s="993"/>
      <c r="N258" s="996"/>
      <c r="O258" s="915"/>
      <c r="P258" s="915"/>
      <c r="Q258" s="915"/>
    </row>
    <row r="259" spans="1:17" s="689" customFormat="1" x14ac:dyDescent="0.2">
      <c r="A259" s="1012"/>
      <c r="B259" s="993"/>
      <c r="C259" s="994"/>
      <c r="D259" s="994"/>
      <c r="E259" s="775"/>
      <c r="F259" s="775"/>
      <c r="G259" s="993"/>
      <c r="H259" s="824"/>
      <c r="I259" s="995"/>
      <c r="J259" s="996"/>
      <c r="K259" s="995"/>
      <c r="L259" s="993"/>
      <c r="M259" s="993"/>
      <c r="N259" s="996"/>
      <c r="O259" s="915"/>
      <c r="P259" s="915"/>
      <c r="Q259" s="915"/>
    </row>
    <row r="260" spans="1:17" s="689" customFormat="1" x14ac:dyDescent="0.2">
      <c r="A260" s="1012"/>
      <c r="B260" s="993"/>
      <c r="C260" s="994"/>
      <c r="D260" s="994"/>
      <c r="E260" s="775"/>
      <c r="F260" s="775"/>
      <c r="G260" s="993"/>
      <c r="H260" s="824"/>
      <c r="I260" s="995"/>
      <c r="J260" s="996"/>
      <c r="K260" s="995"/>
      <c r="L260" s="993"/>
      <c r="M260" s="993"/>
      <c r="N260" s="996"/>
      <c r="O260" s="915"/>
      <c r="P260" s="915"/>
      <c r="Q260" s="915"/>
    </row>
    <row r="261" spans="1:17" s="689" customFormat="1" x14ac:dyDescent="0.2">
      <c r="A261" s="1012"/>
      <c r="B261" s="993"/>
      <c r="C261" s="994"/>
      <c r="D261" s="994"/>
      <c r="E261" s="775"/>
      <c r="F261" s="775"/>
      <c r="G261" s="993"/>
      <c r="H261" s="824"/>
      <c r="I261" s="995"/>
      <c r="J261" s="996"/>
      <c r="K261" s="995"/>
      <c r="L261" s="993"/>
      <c r="M261" s="993"/>
      <c r="N261" s="996"/>
      <c r="O261" s="915"/>
      <c r="P261" s="915"/>
      <c r="Q261" s="915"/>
    </row>
    <row r="262" spans="1:17" s="689" customFormat="1" x14ac:dyDescent="0.2">
      <c r="A262" s="1012"/>
      <c r="B262" s="993"/>
      <c r="C262" s="994"/>
      <c r="D262" s="994"/>
      <c r="E262" s="775"/>
      <c r="F262" s="775"/>
      <c r="G262" s="993"/>
      <c r="H262" s="824"/>
      <c r="I262" s="995"/>
      <c r="J262" s="996"/>
      <c r="K262" s="995"/>
      <c r="L262" s="993"/>
      <c r="M262" s="993"/>
      <c r="N262" s="996"/>
      <c r="O262" s="915"/>
      <c r="P262" s="915"/>
      <c r="Q262" s="915"/>
    </row>
    <row r="263" spans="1:17" s="689" customFormat="1" x14ac:dyDescent="0.2">
      <c r="A263" s="1012"/>
      <c r="B263" s="993"/>
      <c r="C263" s="994"/>
      <c r="D263" s="994"/>
      <c r="E263" s="775"/>
      <c r="F263" s="775"/>
      <c r="G263" s="993"/>
      <c r="H263" s="824"/>
      <c r="I263" s="995"/>
      <c r="J263" s="996"/>
      <c r="K263" s="995"/>
      <c r="L263" s="993"/>
      <c r="M263" s="993"/>
      <c r="N263" s="996"/>
      <c r="O263" s="915"/>
      <c r="P263" s="915"/>
      <c r="Q263" s="915"/>
    </row>
    <row r="264" spans="1:17" s="689" customFormat="1" x14ac:dyDescent="0.2">
      <c r="A264" s="1012"/>
      <c r="B264" s="993"/>
      <c r="C264" s="994"/>
      <c r="D264" s="994"/>
      <c r="E264" s="775"/>
      <c r="F264" s="775"/>
      <c r="G264" s="993"/>
      <c r="H264" s="824"/>
      <c r="I264" s="995"/>
      <c r="J264" s="996"/>
      <c r="K264" s="995"/>
      <c r="L264" s="993"/>
      <c r="M264" s="993"/>
      <c r="N264" s="996"/>
      <c r="O264" s="915"/>
      <c r="P264" s="915"/>
      <c r="Q264" s="915"/>
    </row>
    <row r="265" spans="1:17" s="689" customFormat="1" x14ac:dyDescent="0.2">
      <c r="A265" s="1012"/>
      <c r="B265" s="993"/>
      <c r="C265" s="994"/>
      <c r="D265" s="994"/>
      <c r="E265" s="775"/>
      <c r="F265" s="775"/>
      <c r="G265" s="993"/>
      <c r="H265" s="824"/>
      <c r="I265" s="995"/>
      <c r="J265" s="996"/>
      <c r="K265" s="995"/>
      <c r="L265" s="993"/>
      <c r="M265" s="993"/>
      <c r="N265" s="996"/>
      <c r="O265" s="915"/>
      <c r="P265" s="915"/>
      <c r="Q265" s="915"/>
    </row>
    <row r="266" spans="1:17" s="689" customFormat="1" x14ac:dyDescent="0.2">
      <c r="A266" s="1012"/>
      <c r="B266" s="993"/>
      <c r="C266" s="994"/>
      <c r="D266" s="994"/>
      <c r="E266" s="775"/>
      <c r="F266" s="775"/>
      <c r="G266" s="993"/>
      <c r="H266" s="824"/>
      <c r="I266" s="995"/>
      <c r="J266" s="996"/>
      <c r="K266" s="995"/>
      <c r="L266" s="993"/>
      <c r="M266" s="993"/>
      <c r="N266" s="996"/>
      <c r="O266" s="915"/>
      <c r="P266" s="915"/>
      <c r="Q266" s="915"/>
    </row>
    <row r="267" spans="1:17" s="689" customFormat="1" x14ac:dyDescent="0.2">
      <c r="A267" s="1012"/>
      <c r="B267" s="993"/>
      <c r="C267" s="994"/>
      <c r="D267" s="994"/>
      <c r="E267" s="775"/>
      <c r="F267" s="775"/>
      <c r="G267" s="993"/>
      <c r="H267" s="824"/>
      <c r="I267" s="995"/>
      <c r="J267" s="996"/>
      <c r="K267" s="995"/>
      <c r="L267" s="993"/>
      <c r="M267" s="993"/>
      <c r="N267" s="996"/>
      <c r="O267" s="915"/>
      <c r="P267" s="915"/>
      <c r="Q267" s="915"/>
    </row>
    <row r="268" spans="1:17" s="689" customFormat="1" x14ac:dyDescent="0.2">
      <c r="A268" s="1012"/>
      <c r="B268" s="993"/>
      <c r="C268" s="994"/>
      <c r="D268" s="994"/>
      <c r="E268" s="775"/>
      <c r="F268" s="775"/>
      <c r="G268" s="993"/>
      <c r="H268" s="824"/>
      <c r="I268" s="995"/>
      <c r="J268" s="996"/>
      <c r="K268" s="995"/>
      <c r="L268" s="993"/>
      <c r="M268" s="993"/>
      <c r="N268" s="996"/>
      <c r="O268" s="915"/>
      <c r="P268" s="915"/>
      <c r="Q268" s="915"/>
    </row>
    <row r="269" spans="1:17" s="689" customFormat="1" x14ac:dyDescent="0.2">
      <c r="A269" s="1012"/>
      <c r="B269" s="993"/>
      <c r="C269" s="994"/>
      <c r="D269" s="994"/>
      <c r="E269" s="775"/>
      <c r="F269" s="775"/>
      <c r="G269" s="993"/>
      <c r="H269" s="824"/>
      <c r="I269" s="995"/>
      <c r="J269" s="996"/>
      <c r="K269" s="995"/>
      <c r="L269" s="993"/>
      <c r="M269" s="993"/>
      <c r="N269" s="996"/>
      <c r="O269" s="915"/>
      <c r="P269" s="915"/>
      <c r="Q269" s="915"/>
    </row>
    <row r="270" spans="1:17" s="689" customFormat="1" x14ac:dyDescent="0.2">
      <c r="A270" s="1012"/>
      <c r="B270" s="993"/>
      <c r="C270" s="994"/>
      <c r="D270" s="994"/>
      <c r="E270" s="775"/>
      <c r="F270" s="775"/>
      <c r="G270" s="993"/>
      <c r="H270" s="824"/>
      <c r="I270" s="995"/>
      <c r="J270" s="996"/>
      <c r="K270" s="995"/>
      <c r="L270" s="993"/>
      <c r="M270" s="993"/>
      <c r="N270" s="996"/>
      <c r="O270" s="915"/>
      <c r="P270" s="915"/>
      <c r="Q270" s="915"/>
    </row>
    <row r="271" spans="1:17" s="689" customFormat="1" x14ac:dyDescent="0.2">
      <c r="A271" s="1012"/>
      <c r="B271" s="993"/>
      <c r="C271" s="994"/>
      <c r="D271" s="994"/>
      <c r="E271" s="775"/>
      <c r="F271" s="775"/>
      <c r="G271" s="993"/>
      <c r="H271" s="824"/>
      <c r="I271" s="995"/>
      <c r="J271" s="996"/>
      <c r="K271" s="995"/>
      <c r="L271" s="993"/>
      <c r="M271" s="993"/>
      <c r="N271" s="996"/>
      <c r="O271" s="915"/>
      <c r="P271" s="915"/>
      <c r="Q271" s="915"/>
    </row>
    <row r="272" spans="1:17" s="689" customFormat="1" x14ac:dyDescent="0.2">
      <c r="A272" s="1012"/>
      <c r="B272" s="993"/>
      <c r="C272" s="994"/>
      <c r="D272" s="994"/>
      <c r="E272" s="775"/>
      <c r="F272" s="775"/>
      <c r="G272" s="993"/>
      <c r="H272" s="824"/>
      <c r="I272" s="995"/>
      <c r="J272" s="996"/>
      <c r="K272" s="995"/>
      <c r="L272" s="993"/>
      <c r="M272" s="993"/>
      <c r="N272" s="996"/>
      <c r="O272" s="915"/>
      <c r="P272" s="915"/>
      <c r="Q272" s="915"/>
    </row>
    <row r="273" spans="1:17" s="689" customFormat="1" x14ac:dyDescent="0.2">
      <c r="A273" s="1012"/>
      <c r="B273" s="993"/>
      <c r="C273" s="994"/>
      <c r="D273" s="994"/>
      <c r="E273" s="775"/>
      <c r="F273" s="775"/>
      <c r="G273" s="993"/>
      <c r="H273" s="824"/>
      <c r="I273" s="995"/>
      <c r="J273" s="996"/>
      <c r="K273" s="995"/>
      <c r="L273" s="993"/>
      <c r="M273" s="993"/>
      <c r="N273" s="996"/>
      <c r="O273" s="915"/>
      <c r="P273" s="915"/>
      <c r="Q273" s="915"/>
    </row>
    <row r="274" spans="1:17" s="689" customFormat="1" x14ac:dyDescent="0.2">
      <c r="A274" s="1012"/>
      <c r="B274" s="993"/>
      <c r="C274" s="994"/>
      <c r="D274" s="994"/>
      <c r="E274" s="775"/>
      <c r="F274" s="775"/>
      <c r="G274" s="993"/>
      <c r="H274" s="824"/>
      <c r="I274" s="995"/>
      <c r="J274" s="996"/>
      <c r="K274" s="995"/>
      <c r="L274" s="993"/>
      <c r="M274" s="993"/>
      <c r="N274" s="996"/>
      <c r="O274" s="915"/>
      <c r="P274" s="915"/>
      <c r="Q274" s="915"/>
    </row>
    <row r="275" spans="1:17" s="689" customFormat="1" x14ac:dyDescent="0.2">
      <c r="A275" s="1012"/>
      <c r="B275" s="993"/>
      <c r="C275" s="994"/>
      <c r="D275" s="994"/>
      <c r="E275" s="775"/>
      <c r="F275" s="775"/>
      <c r="G275" s="993"/>
      <c r="H275" s="824"/>
      <c r="I275" s="995"/>
      <c r="J275" s="996"/>
      <c r="K275" s="995"/>
      <c r="L275" s="993"/>
      <c r="M275" s="993"/>
      <c r="N275" s="996"/>
      <c r="O275" s="915"/>
      <c r="P275" s="915"/>
      <c r="Q275" s="915"/>
    </row>
    <row r="276" spans="1:17" s="689" customFormat="1" x14ac:dyDescent="0.2">
      <c r="A276" s="1012"/>
      <c r="B276" s="993"/>
      <c r="C276" s="994"/>
      <c r="D276" s="994"/>
      <c r="E276" s="775"/>
      <c r="F276" s="775"/>
      <c r="G276" s="993"/>
      <c r="H276" s="824"/>
      <c r="I276" s="995"/>
      <c r="J276" s="996"/>
      <c r="K276" s="995"/>
      <c r="L276" s="993"/>
      <c r="M276" s="993"/>
      <c r="N276" s="996"/>
      <c r="O276" s="915"/>
      <c r="P276" s="915"/>
      <c r="Q276" s="915"/>
    </row>
    <row r="277" spans="1:17" s="689" customFormat="1" x14ac:dyDescent="0.2">
      <c r="A277" s="1012"/>
      <c r="B277" s="993"/>
      <c r="C277" s="994"/>
      <c r="D277" s="994"/>
      <c r="E277" s="775"/>
      <c r="F277" s="775"/>
      <c r="G277" s="993"/>
      <c r="H277" s="824"/>
      <c r="I277" s="995"/>
      <c r="J277" s="996"/>
      <c r="K277" s="995"/>
      <c r="L277" s="993"/>
      <c r="M277" s="993"/>
      <c r="N277" s="996"/>
      <c r="O277" s="915"/>
      <c r="P277" s="915"/>
      <c r="Q277" s="915"/>
    </row>
    <row r="278" spans="1:17" s="689" customFormat="1" x14ac:dyDescent="0.2">
      <c r="A278" s="1012"/>
      <c r="B278" s="993"/>
      <c r="C278" s="994"/>
      <c r="D278" s="994"/>
      <c r="E278" s="775"/>
      <c r="F278" s="775"/>
      <c r="G278" s="993"/>
      <c r="H278" s="824"/>
      <c r="I278" s="995"/>
      <c r="J278" s="996"/>
      <c r="K278" s="995"/>
      <c r="L278" s="993"/>
      <c r="M278" s="993"/>
      <c r="N278" s="996"/>
      <c r="O278" s="915"/>
      <c r="P278" s="915"/>
      <c r="Q278" s="915"/>
    </row>
    <row r="279" spans="1:17" s="689" customFormat="1" x14ac:dyDescent="0.2">
      <c r="A279" s="1012"/>
      <c r="B279" s="993"/>
      <c r="C279" s="994"/>
      <c r="D279" s="994"/>
      <c r="E279" s="775"/>
      <c r="F279" s="775"/>
      <c r="G279" s="993"/>
      <c r="H279" s="824"/>
      <c r="I279" s="995"/>
      <c r="J279" s="996"/>
      <c r="K279" s="995"/>
      <c r="L279" s="993"/>
      <c r="M279" s="993"/>
      <c r="N279" s="996"/>
      <c r="O279" s="915"/>
      <c r="P279" s="915"/>
      <c r="Q279" s="915"/>
    </row>
    <row r="280" spans="1:17" s="689" customFormat="1" x14ac:dyDescent="0.2">
      <c r="A280" s="1012"/>
      <c r="B280" s="993"/>
      <c r="C280" s="994"/>
      <c r="D280" s="994"/>
      <c r="E280" s="775"/>
      <c r="F280" s="775"/>
      <c r="G280" s="993"/>
      <c r="H280" s="824"/>
      <c r="I280" s="995"/>
      <c r="J280" s="996"/>
      <c r="K280" s="995"/>
      <c r="L280" s="993"/>
      <c r="M280" s="993"/>
      <c r="N280" s="996"/>
      <c r="O280" s="915"/>
      <c r="P280" s="915"/>
      <c r="Q280" s="915"/>
    </row>
    <row r="281" spans="1:17" s="689" customFormat="1" x14ac:dyDescent="0.2">
      <c r="A281" s="1012"/>
      <c r="B281" s="993"/>
      <c r="C281" s="994"/>
      <c r="D281" s="994"/>
      <c r="E281" s="775"/>
      <c r="F281" s="775"/>
      <c r="G281" s="993"/>
      <c r="H281" s="824"/>
      <c r="I281" s="995"/>
      <c r="J281" s="996"/>
      <c r="K281" s="995"/>
      <c r="L281" s="993"/>
      <c r="M281" s="993"/>
      <c r="N281" s="996"/>
      <c r="O281" s="915"/>
      <c r="P281" s="915"/>
      <c r="Q281" s="915"/>
    </row>
    <row r="282" spans="1:17" s="689" customFormat="1" x14ac:dyDescent="0.2">
      <c r="A282" s="1012"/>
      <c r="B282" s="993"/>
      <c r="C282" s="994"/>
      <c r="D282" s="994"/>
      <c r="E282" s="775"/>
      <c r="F282" s="775"/>
      <c r="G282" s="993"/>
      <c r="H282" s="824"/>
      <c r="I282" s="995"/>
      <c r="J282" s="996"/>
      <c r="K282" s="995"/>
      <c r="L282" s="993"/>
      <c r="M282" s="993"/>
      <c r="N282" s="996"/>
      <c r="O282" s="915"/>
      <c r="P282" s="915"/>
      <c r="Q282" s="915"/>
    </row>
    <row r="283" spans="1:17" s="689" customFormat="1" x14ac:dyDescent="0.2">
      <c r="A283" s="1012"/>
      <c r="B283" s="993"/>
      <c r="C283" s="994"/>
      <c r="D283" s="994"/>
      <c r="E283" s="775"/>
      <c r="F283" s="775"/>
      <c r="G283" s="993"/>
      <c r="H283" s="824"/>
      <c r="I283" s="995"/>
      <c r="J283" s="996"/>
      <c r="K283" s="995"/>
      <c r="L283" s="993"/>
      <c r="M283" s="993"/>
      <c r="N283" s="996"/>
      <c r="O283" s="915"/>
      <c r="P283" s="915"/>
      <c r="Q283" s="915"/>
    </row>
    <row r="284" spans="1:17" s="689" customFormat="1" x14ac:dyDescent="0.2">
      <c r="A284" s="1012"/>
      <c r="B284" s="993"/>
      <c r="C284" s="994"/>
      <c r="D284" s="994"/>
      <c r="E284" s="775"/>
      <c r="F284" s="775"/>
      <c r="G284" s="993"/>
      <c r="H284" s="824"/>
      <c r="I284" s="995"/>
      <c r="J284" s="996"/>
      <c r="K284" s="995"/>
      <c r="L284" s="993"/>
      <c r="M284" s="993"/>
      <c r="N284" s="996"/>
      <c r="O284" s="915"/>
      <c r="P284" s="915"/>
      <c r="Q284" s="915"/>
    </row>
    <row r="285" spans="1:17" s="689" customFormat="1" x14ac:dyDescent="0.2">
      <c r="A285" s="1012"/>
      <c r="B285" s="993"/>
      <c r="C285" s="994"/>
      <c r="D285" s="994"/>
      <c r="E285" s="775"/>
      <c r="F285" s="775"/>
      <c r="G285" s="993"/>
      <c r="H285" s="824"/>
      <c r="I285" s="995"/>
      <c r="J285" s="996"/>
      <c r="K285" s="995"/>
      <c r="L285" s="993"/>
      <c r="M285" s="993"/>
      <c r="N285" s="996"/>
      <c r="O285" s="915"/>
      <c r="P285" s="915"/>
      <c r="Q285" s="915"/>
    </row>
    <row r="286" spans="1:17" s="689" customFormat="1" x14ac:dyDescent="0.2">
      <c r="A286" s="1012"/>
      <c r="B286" s="993"/>
      <c r="C286" s="994"/>
      <c r="D286" s="994"/>
      <c r="E286" s="775"/>
      <c r="F286" s="775"/>
      <c r="G286" s="993"/>
      <c r="H286" s="824"/>
      <c r="I286" s="995"/>
      <c r="J286" s="996"/>
      <c r="K286" s="995"/>
      <c r="L286" s="993"/>
      <c r="M286" s="993"/>
      <c r="N286" s="996"/>
      <c r="O286" s="915"/>
      <c r="P286" s="915"/>
      <c r="Q286" s="915"/>
    </row>
    <row r="287" spans="1:17" s="689" customFormat="1" x14ac:dyDescent="0.2">
      <c r="A287" s="1012"/>
      <c r="B287" s="993"/>
      <c r="C287" s="994"/>
      <c r="D287" s="994"/>
      <c r="E287" s="775"/>
      <c r="F287" s="775"/>
      <c r="G287" s="993"/>
      <c r="H287" s="824"/>
      <c r="I287" s="995"/>
      <c r="J287" s="996"/>
      <c r="K287" s="995"/>
      <c r="L287" s="993"/>
      <c r="M287" s="993"/>
      <c r="N287" s="996"/>
      <c r="O287" s="915"/>
      <c r="P287" s="915"/>
      <c r="Q287" s="915"/>
    </row>
    <row r="288" spans="1:17" s="689" customFormat="1" x14ac:dyDescent="0.2">
      <c r="A288" s="1012"/>
      <c r="B288" s="993"/>
      <c r="C288" s="994"/>
      <c r="D288" s="994"/>
      <c r="E288" s="775"/>
      <c r="F288" s="775"/>
      <c r="G288" s="993"/>
      <c r="H288" s="824"/>
      <c r="I288" s="995"/>
      <c r="J288" s="996"/>
      <c r="K288" s="995"/>
      <c r="L288" s="993"/>
      <c r="M288" s="993"/>
      <c r="N288" s="996"/>
      <c r="O288" s="915"/>
      <c r="P288" s="915"/>
      <c r="Q288" s="915"/>
    </row>
    <row r="289" spans="1:17" s="689" customFormat="1" x14ac:dyDescent="0.2">
      <c r="A289" s="1012"/>
      <c r="B289" s="993"/>
      <c r="C289" s="994"/>
      <c r="D289" s="994"/>
      <c r="E289" s="775"/>
      <c r="F289" s="775"/>
      <c r="G289" s="993"/>
      <c r="H289" s="824"/>
      <c r="I289" s="995"/>
      <c r="J289" s="996"/>
      <c r="K289" s="995"/>
      <c r="L289" s="993"/>
      <c r="M289" s="993"/>
      <c r="N289" s="996"/>
      <c r="O289" s="915"/>
      <c r="P289" s="915"/>
      <c r="Q289" s="915"/>
    </row>
    <row r="290" spans="1:17" s="689" customFormat="1" x14ac:dyDescent="0.2">
      <c r="A290" s="1012"/>
      <c r="B290" s="993"/>
      <c r="C290" s="994"/>
      <c r="D290" s="994"/>
      <c r="E290" s="775"/>
      <c r="F290" s="775"/>
      <c r="G290" s="993"/>
      <c r="H290" s="824"/>
      <c r="I290" s="995"/>
      <c r="J290" s="996"/>
      <c r="K290" s="995"/>
      <c r="L290" s="993"/>
      <c r="M290" s="993"/>
      <c r="N290" s="996"/>
      <c r="O290" s="915"/>
      <c r="P290" s="915"/>
      <c r="Q290" s="915"/>
    </row>
    <row r="291" spans="1:17" s="689" customFormat="1" x14ac:dyDescent="0.2">
      <c r="A291" s="1012"/>
      <c r="B291" s="993"/>
      <c r="C291" s="994"/>
      <c r="D291" s="994"/>
      <c r="E291" s="775"/>
      <c r="F291" s="775"/>
      <c r="G291" s="993"/>
      <c r="H291" s="824"/>
      <c r="I291" s="995"/>
      <c r="J291" s="996"/>
      <c r="K291" s="995"/>
      <c r="L291" s="993"/>
      <c r="M291" s="993"/>
      <c r="N291" s="996"/>
      <c r="O291" s="915"/>
      <c r="P291" s="915"/>
      <c r="Q291" s="915"/>
    </row>
    <row r="292" spans="1:17" s="689" customFormat="1" x14ac:dyDescent="0.2">
      <c r="A292" s="1012"/>
      <c r="B292" s="993"/>
      <c r="C292" s="994"/>
      <c r="D292" s="994"/>
      <c r="E292" s="775"/>
      <c r="F292" s="775"/>
      <c r="G292" s="993"/>
      <c r="H292" s="824"/>
      <c r="I292" s="995"/>
      <c r="J292" s="996"/>
      <c r="K292" s="995"/>
      <c r="L292" s="993"/>
      <c r="M292" s="993"/>
      <c r="N292" s="996"/>
      <c r="O292" s="915"/>
      <c r="P292" s="915"/>
      <c r="Q292" s="915"/>
    </row>
    <row r="293" spans="1:17" s="689" customFormat="1" x14ac:dyDescent="0.2">
      <c r="A293" s="1012"/>
      <c r="B293" s="993"/>
      <c r="C293" s="994"/>
      <c r="D293" s="994"/>
      <c r="E293" s="775"/>
      <c r="F293" s="775"/>
      <c r="G293" s="993"/>
      <c r="H293" s="824"/>
      <c r="I293" s="995"/>
      <c r="J293" s="996"/>
      <c r="K293" s="995"/>
      <c r="L293" s="993"/>
      <c r="M293" s="993"/>
      <c r="N293" s="996"/>
      <c r="O293" s="915"/>
      <c r="P293" s="915"/>
      <c r="Q293" s="915"/>
    </row>
    <row r="294" spans="1:17" s="689" customFormat="1" x14ac:dyDescent="0.2">
      <c r="A294" s="1012"/>
      <c r="B294" s="993"/>
      <c r="C294" s="994"/>
      <c r="D294" s="994"/>
      <c r="E294" s="775"/>
      <c r="F294" s="775"/>
      <c r="G294" s="993"/>
      <c r="H294" s="824"/>
      <c r="I294" s="995"/>
      <c r="J294" s="996"/>
      <c r="K294" s="995"/>
      <c r="L294" s="993"/>
      <c r="M294" s="993"/>
      <c r="N294" s="996"/>
      <c r="O294" s="915"/>
      <c r="P294" s="915"/>
      <c r="Q294" s="915"/>
    </row>
    <row r="295" spans="1:17" s="689" customFormat="1" x14ac:dyDescent="0.2">
      <c r="A295" s="1012"/>
      <c r="B295" s="993"/>
      <c r="C295" s="994"/>
      <c r="D295" s="994"/>
      <c r="E295" s="775"/>
      <c r="F295" s="775"/>
      <c r="G295" s="993"/>
      <c r="H295" s="824"/>
      <c r="I295" s="995"/>
      <c r="J295" s="996"/>
      <c r="K295" s="995"/>
      <c r="L295" s="993"/>
      <c r="M295" s="993"/>
      <c r="N295" s="996"/>
      <c r="O295" s="915"/>
      <c r="P295" s="915"/>
      <c r="Q295" s="915"/>
    </row>
    <row r="296" spans="1:17" s="689" customFormat="1" x14ac:dyDescent="0.2">
      <c r="A296" s="1012"/>
      <c r="B296" s="993"/>
      <c r="C296" s="994"/>
      <c r="D296" s="994"/>
      <c r="E296" s="775"/>
      <c r="F296" s="775"/>
      <c r="G296" s="993"/>
      <c r="H296" s="824"/>
      <c r="I296" s="995"/>
      <c r="J296" s="996"/>
      <c r="K296" s="995"/>
      <c r="L296" s="993"/>
      <c r="M296" s="993"/>
      <c r="N296" s="996"/>
      <c r="O296" s="915"/>
      <c r="P296" s="915"/>
      <c r="Q296" s="915"/>
    </row>
    <row r="297" spans="1:17" s="689" customFormat="1" x14ac:dyDescent="0.2">
      <c r="A297" s="1012"/>
      <c r="B297" s="993"/>
      <c r="C297" s="994"/>
      <c r="D297" s="994"/>
      <c r="E297" s="775"/>
      <c r="F297" s="775"/>
      <c r="G297" s="993"/>
      <c r="H297" s="824"/>
      <c r="I297" s="995"/>
      <c r="J297" s="996"/>
      <c r="K297" s="995"/>
      <c r="L297" s="993"/>
      <c r="M297" s="993"/>
      <c r="N297" s="996"/>
      <c r="O297" s="915"/>
      <c r="P297" s="915"/>
      <c r="Q297" s="915"/>
    </row>
    <row r="298" spans="1:17" s="689" customFormat="1" x14ac:dyDescent="0.2">
      <c r="A298" s="1012"/>
      <c r="B298" s="993"/>
      <c r="C298" s="994"/>
      <c r="D298" s="994"/>
      <c r="E298" s="775"/>
      <c r="F298" s="775"/>
      <c r="G298" s="993"/>
      <c r="H298" s="824"/>
      <c r="I298" s="995"/>
      <c r="J298" s="996"/>
      <c r="K298" s="995"/>
      <c r="L298" s="993"/>
      <c r="M298" s="993"/>
      <c r="N298" s="996"/>
      <c r="O298" s="915"/>
      <c r="P298" s="915"/>
      <c r="Q298" s="915"/>
    </row>
    <row r="299" spans="1:17" s="689" customFormat="1" x14ac:dyDescent="0.2">
      <c r="A299" s="1012"/>
      <c r="B299" s="993"/>
      <c r="C299" s="994"/>
      <c r="D299" s="994"/>
      <c r="E299" s="775"/>
      <c r="F299" s="775"/>
      <c r="G299" s="993"/>
      <c r="H299" s="824"/>
      <c r="I299" s="995"/>
      <c r="J299" s="996"/>
      <c r="K299" s="995"/>
      <c r="L299" s="993"/>
      <c r="M299" s="993"/>
      <c r="N299" s="996"/>
      <c r="O299" s="915"/>
      <c r="P299" s="915"/>
      <c r="Q299" s="915"/>
    </row>
    <row r="300" spans="1:17" s="689" customFormat="1" x14ac:dyDescent="0.2">
      <c r="A300" s="1012"/>
      <c r="B300" s="993"/>
      <c r="C300" s="994"/>
      <c r="D300" s="994"/>
      <c r="E300" s="775"/>
      <c r="F300" s="775"/>
      <c r="G300" s="993"/>
      <c r="H300" s="824"/>
      <c r="I300" s="995"/>
      <c r="J300" s="996"/>
      <c r="K300" s="995"/>
      <c r="L300" s="993"/>
      <c r="M300" s="993"/>
      <c r="N300" s="996"/>
      <c r="O300" s="915"/>
      <c r="P300" s="915"/>
      <c r="Q300" s="915"/>
    </row>
    <row r="301" spans="1:17" s="689" customFormat="1" x14ac:dyDescent="0.2">
      <c r="A301" s="1012"/>
      <c r="B301" s="993"/>
      <c r="C301" s="994"/>
      <c r="D301" s="994"/>
      <c r="E301" s="775"/>
      <c r="F301" s="775"/>
      <c r="G301" s="993"/>
      <c r="H301" s="824"/>
      <c r="I301" s="995"/>
      <c r="J301" s="996"/>
      <c r="K301" s="995"/>
      <c r="L301" s="993"/>
      <c r="M301" s="993"/>
      <c r="N301" s="996"/>
      <c r="O301" s="915"/>
      <c r="P301" s="915"/>
      <c r="Q301" s="915"/>
    </row>
    <row r="302" spans="1:17" s="689" customFormat="1" x14ac:dyDescent="0.2">
      <c r="A302" s="1012"/>
      <c r="B302" s="993"/>
      <c r="C302" s="994"/>
      <c r="D302" s="994"/>
      <c r="E302" s="775"/>
      <c r="F302" s="775"/>
      <c r="G302" s="993"/>
      <c r="H302" s="824"/>
      <c r="I302" s="995"/>
      <c r="J302" s="996"/>
      <c r="K302" s="995"/>
      <c r="L302" s="993"/>
      <c r="M302" s="993"/>
      <c r="N302" s="996"/>
      <c r="O302" s="915"/>
      <c r="P302" s="915"/>
      <c r="Q302" s="915"/>
    </row>
    <row r="303" spans="1:17" s="689" customFormat="1" x14ac:dyDescent="0.2">
      <c r="A303" s="1012"/>
      <c r="B303" s="993"/>
      <c r="C303" s="994"/>
      <c r="D303" s="994"/>
      <c r="E303" s="775"/>
      <c r="F303" s="775"/>
      <c r="G303" s="993"/>
      <c r="H303" s="824"/>
      <c r="I303" s="995"/>
      <c r="J303" s="996"/>
      <c r="K303" s="995"/>
      <c r="L303" s="993"/>
      <c r="M303" s="993"/>
      <c r="N303" s="996"/>
      <c r="O303" s="915"/>
      <c r="P303" s="915"/>
      <c r="Q303" s="915"/>
    </row>
    <row r="304" spans="1:17" s="689" customFormat="1" x14ac:dyDescent="0.2">
      <c r="A304" s="1012"/>
      <c r="B304" s="993"/>
      <c r="C304" s="994"/>
      <c r="D304" s="994"/>
      <c r="E304" s="775"/>
      <c r="F304" s="775"/>
      <c r="G304" s="993"/>
      <c r="H304" s="824"/>
      <c r="I304" s="995"/>
      <c r="J304" s="996"/>
      <c r="K304" s="995"/>
      <c r="L304" s="993"/>
      <c r="M304" s="993"/>
      <c r="N304" s="996"/>
      <c r="O304" s="915"/>
      <c r="P304" s="915"/>
      <c r="Q304" s="915"/>
    </row>
    <row r="305" spans="1:17" s="689" customFormat="1" x14ac:dyDescent="0.2">
      <c r="A305" s="1012"/>
      <c r="B305" s="993"/>
      <c r="C305" s="994"/>
      <c r="D305" s="994"/>
      <c r="E305" s="775"/>
      <c r="F305" s="775"/>
      <c r="G305" s="993"/>
      <c r="H305" s="824"/>
      <c r="I305" s="995"/>
      <c r="J305" s="996"/>
      <c r="K305" s="995"/>
      <c r="L305" s="993"/>
      <c r="M305" s="993"/>
      <c r="N305" s="996"/>
      <c r="O305" s="915"/>
      <c r="P305" s="915"/>
      <c r="Q305" s="915"/>
    </row>
    <row r="306" spans="1:17" s="689" customFormat="1" x14ac:dyDescent="0.2">
      <c r="A306" s="1012"/>
      <c r="B306" s="993"/>
      <c r="C306" s="994"/>
      <c r="D306" s="994"/>
      <c r="E306" s="775"/>
      <c r="F306" s="775"/>
      <c r="G306" s="993"/>
      <c r="H306" s="824"/>
      <c r="I306" s="995"/>
      <c r="J306" s="996"/>
      <c r="K306" s="995"/>
      <c r="L306" s="993"/>
      <c r="M306" s="993"/>
      <c r="N306" s="996"/>
      <c r="O306" s="915"/>
      <c r="P306" s="915"/>
      <c r="Q306" s="915"/>
    </row>
    <row r="307" spans="1:17" s="689" customFormat="1" x14ac:dyDescent="0.2">
      <c r="A307" s="1012"/>
      <c r="B307" s="993"/>
      <c r="C307" s="994"/>
      <c r="D307" s="994"/>
      <c r="E307" s="775"/>
      <c r="F307" s="775"/>
      <c r="G307" s="993"/>
      <c r="H307" s="824"/>
      <c r="I307" s="995"/>
      <c r="J307" s="996"/>
      <c r="K307" s="995"/>
      <c r="L307" s="993"/>
      <c r="M307" s="993"/>
      <c r="N307" s="996"/>
      <c r="O307" s="915"/>
      <c r="P307" s="915"/>
      <c r="Q307" s="915"/>
    </row>
    <row r="308" spans="1:17" s="689" customFormat="1" x14ac:dyDescent="0.2">
      <c r="A308" s="1012"/>
      <c r="B308" s="993"/>
      <c r="C308" s="994"/>
      <c r="D308" s="994"/>
      <c r="E308" s="775"/>
      <c r="F308" s="775"/>
      <c r="G308" s="993"/>
      <c r="H308" s="824"/>
      <c r="I308" s="995"/>
      <c r="J308" s="996"/>
      <c r="K308" s="995"/>
      <c r="L308" s="993"/>
      <c r="M308" s="993"/>
      <c r="N308" s="996"/>
      <c r="O308" s="915"/>
      <c r="P308" s="915"/>
      <c r="Q308" s="915"/>
    </row>
    <row r="309" spans="1:17" s="689" customFormat="1" x14ac:dyDescent="0.2">
      <c r="A309" s="1012"/>
      <c r="B309" s="993"/>
      <c r="C309" s="994"/>
      <c r="D309" s="994"/>
      <c r="E309" s="775"/>
      <c r="F309" s="775"/>
      <c r="G309" s="993"/>
      <c r="H309" s="824"/>
      <c r="I309" s="995"/>
      <c r="J309" s="996"/>
      <c r="K309" s="995"/>
      <c r="L309" s="993"/>
      <c r="M309" s="993"/>
      <c r="N309" s="996"/>
      <c r="O309" s="915"/>
      <c r="P309" s="915"/>
      <c r="Q309" s="915"/>
    </row>
    <row r="310" spans="1:17" s="689" customFormat="1" x14ac:dyDescent="0.2">
      <c r="A310" s="1012"/>
      <c r="B310" s="993"/>
      <c r="C310" s="994"/>
      <c r="D310" s="994"/>
      <c r="E310" s="775"/>
      <c r="F310" s="775"/>
      <c r="G310" s="993"/>
      <c r="H310" s="824"/>
      <c r="I310" s="995"/>
      <c r="J310" s="996"/>
      <c r="K310" s="995"/>
      <c r="L310" s="993"/>
      <c r="M310" s="993"/>
      <c r="N310" s="996"/>
      <c r="O310" s="915"/>
      <c r="P310" s="915"/>
      <c r="Q310" s="915"/>
    </row>
    <row r="311" spans="1:17" s="689" customFormat="1" x14ac:dyDescent="0.2">
      <c r="A311" s="1012"/>
      <c r="B311" s="993"/>
      <c r="C311" s="994"/>
      <c r="D311" s="994"/>
      <c r="E311" s="775"/>
      <c r="F311" s="775"/>
      <c r="G311" s="993"/>
      <c r="H311" s="824"/>
      <c r="I311" s="995"/>
      <c r="J311" s="996"/>
      <c r="K311" s="995"/>
      <c r="L311" s="993"/>
      <c r="M311" s="993"/>
      <c r="N311" s="996"/>
      <c r="O311" s="915"/>
      <c r="P311" s="915"/>
      <c r="Q311" s="915"/>
    </row>
    <row r="312" spans="1:17" s="689" customFormat="1" x14ac:dyDescent="0.2">
      <c r="A312" s="1012"/>
      <c r="B312" s="993"/>
      <c r="C312" s="994"/>
      <c r="D312" s="994"/>
      <c r="E312" s="775"/>
      <c r="F312" s="775"/>
      <c r="G312" s="993"/>
      <c r="H312" s="824"/>
      <c r="I312" s="995"/>
      <c r="J312" s="996"/>
      <c r="K312" s="995"/>
      <c r="L312" s="993"/>
      <c r="M312" s="993"/>
      <c r="N312" s="996"/>
      <c r="O312" s="915"/>
      <c r="P312" s="915"/>
      <c r="Q312" s="915"/>
    </row>
    <row r="313" spans="1:17" s="689" customFormat="1" x14ac:dyDescent="0.2">
      <c r="A313" s="1012"/>
      <c r="B313" s="993"/>
      <c r="C313" s="994"/>
      <c r="D313" s="994"/>
      <c r="E313" s="775"/>
      <c r="F313" s="775"/>
      <c r="G313" s="993"/>
      <c r="H313" s="824"/>
      <c r="I313" s="995"/>
      <c r="J313" s="996"/>
      <c r="K313" s="995"/>
      <c r="L313" s="993"/>
      <c r="M313" s="993"/>
      <c r="N313" s="996"/>
      <c r="O313" s="915"/>
      <c r="P313" s="915"/>
      <c r="Q313" s="915"/>
    </row>
    <row r="314" spans="1:17" s="689" customFormat="1" x14ac:dyDescent="0.2">
      <c r="A314" s="1012"/>
      <c r="B314" s="993"/>
      <c r="C314" s="994"/>
      <c r="D314" s="994"/>
      <c r="E314" s="775"/>
      <c r="F314" s="775"/>
      <c r="G314" s="993"/>
      <c r="H314" s="824"/>
      <c r="I314" s="995"/>
      <c r="J314" s="996"/>
      <c r="K314" s="995"/>
      <c r="L314" s="993"/>
      <c r="M314" s="993"/>
      <c r="N314" s="996"/>
      <c r="O314" s="915"/>
      <c r="P314" s="915"/>
      <c r="Q314" s="915"/>
    </row>
    <row r="315" spans="1:17" s="689" customFormat="1" x14ac:dyDescent="0.2">
      <c r="A315" s="1012"/>
      <c r="B315" s="993"/>
      <c r="C315" s="994"/>
      <c r="D315" s="994"/>
      <c r="E315" s="775"/>
      <c r="F315" s="775"/>
      <c r="G315" s="993"/>
      <c r="H315" s="824"/>
      <c r="I315" s="995"/>
      <c r="J315" s="996"/>
      <c r="K315" s="995"/>
      <c r="L315" s="993"/>
      <c r="M315" s="993"/>
      <c r="N315" s="996"/>
      <c r="O315" s="915"/>
      <c r="P315" s="915"/>
      <c r="Q315" s="915"/>
    </row>
    <row r="316" spans="1:17" s="689" customFormat="1" x14ac:dyDescent="0.2">
      <c r="A316" s="1012"/>
      <c r="B316" s="993"/>
      <c r="C316" s="994"/>
      <c r="D316" s="994"/>
      <c r="E316" s="775"/>
      <c r="F316" s="775"/>
      <c r="G316" s="993"/>
      <c r="H316" s="824"/>
      <c r="I316" s="995"/>
      <c r="J316" s="996"/>
      <c r="K316" s="995"/>
      <c r="L316" s="993"/>
      <c r="M316" s="993"/>
      <c r="N316" s="996"/>
      <c r="O316" s="915"/>
      <c r="P316" s="915"/>
      <c r="Q316" s="915"/>
    </row>
    <row r="317" spans="1:17" s="689" customFormat="1" x14ac:dyDescent="0.2">
      <c r="A317" s="1012"/>
      <c r="B317" s="993"/>
      <c r="C317" s="994"/>
      <c r="D317" s="994"/>
      <c r="E317" s="775"/>
      <c r="F317" s="775"/>
      <c r="G317" s="993"/>
      <c r="H317" s="824"/>
      <c r="I317" s="995"/>
      <c r="J317" s="996"/>
      <c r="K317" s="995"/>
      <c r="L317" s="993"/>
      <c r="M317" s="993"/>
      <c r="N317" s="996"/>
      <c r="O317" s="915"/>
      <c r="P317" s="915"/>
      <c r="Q317" s="915"/>
    </row>
    <row r="318" spans="1:17" s="689" customFormat="1" x14ac:dyDescent="0.2">
      <c r="A318" s="1012"/>
      <c r="B318" s="993"/>
      <c r="C318" s="994"/>
      <c r="D318" s="994"/>
      <c r="E318" s="775"/>
      <c r="F318" s="775"/>
      <c r="G318" s="993"/>
      <c r="H318" s="824"/>
      <c r="I318" s="995"/>
      <c r="J318" s="996"/>
      <c r="K318" s="995"/>
      <c r="L318" s="993"/>
      <c r="M318" s="993"/>
      <c r="N318" s="996"/>
      <c r="O318" s="915"/>
      <c r="P318" s="915"/>
      <c r="Q318" s="915"/>
    </row>
    <row r="319" spans="1:17" s="689" customFormat="1" x14ac:dyDescent="0.2">
      <c r="A319" s="1012"/>
      <c r="B319" s="993"/>
      <c r="C319" s="994"/>
      <c r="D319" s="994"/>
      <c r="E319" s="775"/>
      <c r="F319" s="775"/>
      <c r="G319" s="993"/>
      <c r="H319" s="824"/>
      <c r="I319" s="995"/>
      <c r="J319" s="996"/>
      <c r="K319" s="995"/>
      <c r="L319" s="993"/>
      <c r="M319" s="993"/>
      <c r="N319" s="996"/>
      <c r="O319" s="915"/>
      <c r="P319" s="915"/>
      <c r="Q319" s="915"/>
    </row>
    <row r="320" spans="1:17" s="689" customFormat="1" x14ac:dyDescent="0.2">
      <c r="A320" s="1012"/>
      <c r="B320" s="993"/>
      <c r="C320" s="994"/>
      <c r="D320" s="994"/>
      <c r="E320" s="775"/>
      <c r="F320" s="775"/>
      <c r="G320" s="993"/>
      <c r="H320" s="824"/>
      <c r="I320" s="995"/>
      <c r="J320" s="996"/>
      <c r="K320" s="995"/>
      <c r="L320" s="993"/>
      <c r="M320" s="993"/>
      <c r="N320" s="996"/>
      <c r="O320" s="915"/>
      <c r="P320" s="915"/>
      <c r="Q320" s="915"/>
    </row>
    <row r="321" spans="1:17" s="689" customFormat="1" x14ac:dyDescent="0.2">
      <c r="A321" s="1012"/>
      <c r="B321" s="993"/>
      <c r="C321" s="994"/>
      <c r="D321" s="994"/>
      <c r="E321" s="775"/>
      <c r="F321" s="775"/>
      <c r="G321" s="993"/>
      <c r="H321" s="824"/>
      <c r="I321" s="995"/>
      <c r="J321" s="996"/>
      <c r="K321" s="995"/>
      <c r="L321" s="993"/>
      <c r="M321" s="993"/>
      <c r="N321" s="996"/>
      <c r="O321" s="915"/>
      <c r="P321" s="915"/>
      <c r="Q321" s="915"/>
    </row>
    <row r="322" spans="1:17" s="689" customFormat="1" x14ac:dyDescent="0.2">
      <c r="A322" s="1012"/>
      <c r="B322" s="993"/>
      <c r="C322" s="994"/>
      <c r="D322" s="994"/>
      <c r="E322" s="775"/>
      <c r="F322" s="775"/>
      <c r="G322" s="993"/>
      <c r="H322" s="824"/>
      <c r="I322" s="995"/>
      <c r="J322" s="996"/>
      <c r="K322" s="995"/>
      <c r="L322" s="993"/>
      <c r="M322" s="993"/>
      <c r="N322" s="996"/>
      <c r="O322" s="915"/>
      <c r="P322" s="915"/>
      <c r="Q322" s="915"/>
    </row>
    <row r="323" spans="1:17" s="689" customFormat="1" x14ac:dyDescent="0.2">
      <c r="A323" s="1012"/>
      <c r="B323" s="993"/>
      <c r="C323" s="994"/>
      <c r="D323" s="994"/>
      <c r="E323" s="775"/>
      <c r="F323" s="775"/>
      <c r="G323" s="993"/>
      <c r="H323" s="824"/>
      <c r="I323" s="995"/>
      <c r="J323" s="996"/>
      <c r="K323" s="995"/>
      <c r="L323" s="993"/>
      <c r="M323" s="993"/>
      <c r="N323" s="996"/>
      <c r="O323" s="915"/>
      <c r="P323" s="915"/>
      <c r="Q323" s="915"/>
    </row>
    <row r="324" spans="1:17" s="689" customFormat="1" x14ac:dyDescent="0.2">
      <c r="A324" s="1012"/>
      <c r="B324" s="993"/>
      <c r="C324" s="994"/>
      <c r="D324" s="994"/>
      <c r="E324" s="775"/>
      <c r="F324" s="775"/>
      <c r="G324" s="993"/>
      <c r="H324" s="824"/>
      <c r="I324" s="995"/>
      <c r="J324" s="996"/>
      <c r="K324" s="995"/>
      <c r="L324" s="993"/>
      <c r="M324" s="993"/>
      <c r="N324" s="996"/>
      <c r="O324" s="915"/>
      <c r="P324" s="915"/>
      <c r="Q324" s="915"/>
    </row>
    <row r="325" spans="1:17" s="689" customFormat="1" x14ac:dyDescent="0.2">
      <c r="A325" s="1012"/>
      <c r="B325" s="993"/>
      <c r="C325" s="994"/>
      <c r="D325" s="994"/>
      <c r="E325" s="775"/>
      <c r="F325" s="775"/>
      <c r="G325" s="993"/>
      <c r="H325" s="824"/>
      <c r="I325" s="995"/>
      <c r="J325" s="996"/>
      <c r="K325" s="995"/>
      <c r="L325" s="993"/>
      <c r="M325" s="993"/>
      <c r="N325" s="996"/>
      <c r="O325" s="915"/>
      <c r="P325" s="915"/>
      <c r="Q325" s="915"/>
    </row>
    <row r="326" spans="1:17" s="689" customFormat="1" x14ac:dyDescent="0.2">
      <c r="A326" s="1012"/>
      <c r="B326" s="993"/>
      <c r="C326" s="994"/>
      <c r="D326" s="994"/>
      <c r="E326" s="775"/>
      <c r="F326" s="775"/>
      <c r="G326" s="993"/>
      <c r="H326" s="824"/>
      <c r="I326" s="995"/>
      <c r="J326" s="996"/>
      <c r="K326" s="995"/>
      <c r="L326" s="993"/>
      <c r="M326" s="993"/>
      <c r="N326" s="996"/>
      <c r="O326" s="915"/>
      <c r="P326" s="915"/>
      <c r="Q326" s="915"/>
    </row>
    <row r="327" spans="1:17" s="689" customFormat="1" x14ac:dyDescent="0.2">
      <c r="A327" s="1012"/>
      <c r="B327" s="993"/>
      <c r="C327" s="994"/>
      <c r="D327" s="994"/>
      <c r="E327" s="775"/>
      <c r="F327" s="775"/>
      <c r="G327" s="993"/>
      <c r="H327" s="824"/>
      <c r="I327" s="995"/>
      <c r="J327" s="996"/>
      <c r="K327" s="995"/>
      <c r="L327" s="993"/>
      <c r="M327" s="993"/>
      <c r="N327" s="996"/>
      <c r="O327" s="915"/>
      <c r="P327" s="915"/>
      <c r="Q327" s="915"/>
    </row>
    <row r="328" spans="1:17" s="689" customFormat="1" x14ac:dyDescent="0.2">
      <c r="A328" s="1012"/>
      <c r="B328" s="993"/>
      <c r="C328" s="994"/>
      <c r="D328" s="994"/>
      <c r="E328" s="775"/>
      <c r="F328" s="775"/>
      <c r="G328" s="993"/>
      <c r="H328" s="824"/>
      <c r="I328" s="995"/>
      <c r="J328" s="996"/>
      <c r="K328" s="995"/>
      <c r="L328" s="993"/>
      <c r="M328" s="993"/>
      <c r="N328" s="996"/>
      <c r="O328" s="915"/>
      <c r="P328" s="915"/>
      <c r="Q328" s="915"/>
    </row>
    <row r="329" spans="1:17" s="689" customFormat="1" x14ac:dyDescent="0.2">
      <c r="A329" s="1012"/>
      <c r="B329" s="993"/>
      <c r="C329" s="994"/>
      <c r="D329" s="994"/>
      <c r="E329" s="775"/>
      <c r="F329" s="775"/>
      <c r="G329" s="993"/>
      <c r="H329" s="824"/>
      <c r="I329" s="995"/>
      <c r="J329" s="996"/>
      <c r="K329" s="995"/>
      <c r="L329" s="993"/>
      <c r="M329" s="993"/>
      <c r="N329" s="996"/>
      <c r="O329" s="915"/>
      <c r="P329" s="915"/>
      <c r="Q329" s="915"/>
    </row>
    <row r="330" spans="1:17" s="689" customFormat="1" x14ac:dyDescent="0.2">
      <c r="A330" s="1012"/>
      <c r="B330" s="993"/>
      <c r="C330" s="994"/>
      <c r="D330" s="994"/>
      <c r="E330" s="775"/>
      <c r="F330" s="775"/>
      <c r="G330" s="993"/>
      <c r="H330" s="824"/>
      <c r="I330" s="995"/>
      <c r="J330" s="996"/>
      <c r="K330" s="995"/>
      <c r="L330" s="993"/>
      <c r="M330" s="993"/>
      <c r="N330" s="996"/>
      <c r="O330" s="915"/>
      <c r="P330" s="915"/>
      <c r="Q330" s="915"/>
    </row>
    <row r="331" spans="1:17" s="689" customFormat="1" x14ac:dyDescent="0.2">
      <c r="A331" s="1012"/>
      <c r="B331" s="993"/>
      <c r="C331" s="994"/>
      <c r="D331" s="994"/>
      <c r="E331" s="775"/>
      <c r="F331" s="775"/>
      <c r="G331" s="993"/>
      <c r="H331" s="824"/>
      <c r="I331" s="995"/>
      <c r="J331" s="996"/>
      <c r="K331" s="995"/>
      <c r="L331" s="993"/>
      <c r="M331" s="993"/>
      <c r="N331" s="996"/>
      <c r="O331" s="915"/>
      <c r="P331" s="915"/>
      <c r="Q331" s="915"/>
    </row>
    <row r="332" spans="1:17" s="689" customFormat="1" x14ac:dyDescent="0.2">
      <c r="A332" s="1012"/>
      <c r="B332" s="993"/>
      <c r="C332" s="994"/>
      <c r="D332" s="994"/>
      <c r="E332" s="775"/>
      <c r="F332" s="775"/>
      <c r="G332" s="993"/>
      <c r="H332" s="824"/>
      <c r="I332" s="995"/>
      <c r="J332" s="996"/>
      <c r="K332" s="995"/>
      <c r="L332" s="993"/>
      <c r="M332" s="993"/>
      <c r="N332" s="996"/>
      <c r="O332" s="915"/>
      <c r="P332" s="915"/>
      <c r="Q332" s="915"/>
    </row>
    <row r="333" spans="1:17" s="689" customFormat="1" x14ac:dyDescent="0.2">
      <c r="A333" s="1012"/>
      <c r="B333" s="993"/>
      <c r="C333" s="994"/>
      <c r="D333" s="994"/>
      <c r="E333" s="775"/>
      <c r="F333" s="775"/>
      <c r="G333" s="993"/>
      <c r="H333" s="824"/>
      <c r="I333" s="995"/>
      <c r="J333" s="996"/>
      <c r="K333" s="995"/>
      <c r="L333" s="993"/>
      <c r="M333" s="993"/>
      <c r="N333" s="996"/>
      <c r="O333" s="915"/>
      <c r="P333" s="915"/>
      <c r="Q333" s="915"/>
    </row>
    <row r="334" spans="1:17" s="689" customFormat="1" x14ac:dyDescent="0.2">
      <c r="A334" s="1012"/>
      <c r="B334" s="993"/>
      <c r="C334" s="994"/>
      <c r="D334" s="994"/>
      <c r="E334" s="775"/>
      <c r="F334" s="775"/>
      <c r="G334" s="993"/>
      <c r="H334" s="824"/>
      <c r="I334" s="995"/>
      <c r="J334" s="996"/>
      <c r="K334" s="995"/>
      <c r="L334" s="993"/>
      <c r="M334" s="993"/>
      <c r="N334" s="996"/>
      <c r="O334" s="915"/>
      <c r="P334" s="915"/>
      <c r="Q334" s="915"/>
    </row>
    <row r="335" spans="1:17" s="689" customFormat="1" x14ac:dyDescent="0.2">
      <c r="A335" s="1012"/>
      <c r="B335" s="993"/>
      <c r="C335" s="994"/>
      <c r="D335" s="994"/>
      <c r="E335" s="775"/>
      <c r="F335" s="775"/>
      <c r="G335" s="993"/>
      <c r="H335" s="824"/>
      <c r="I335" s="995"/>
      <c r="J335" s="996"/>
      <c r="K335" s="995"/>
      <c r="L335" s="993"/>
      <c r="M335" s="993"/>
      <c r="N335" s="996"/>
      <c r="O335" s="915"/>
      <c r="P335" s="915"/>
      <c r="Q335" s="915"/>
    </row>
    <row r="336" spans="1:17" s="689" customFormat="1" x14ac:dyDescent="0.2">
      <c r="A336" s="1012"/>
      <c r="B336" s="993"/>
      <c r="C336" s="994"/>
      <c r="D336" s="994"/>
      <c r="E336" s="775"/>
      <c r="F336" s="775"/>
      <c r="G336" s="993"/>
      <c r="H336" s="824"/>
      <c r="I336" s="995"/>
      <c r="J336" s="996"/>
      <c r="K336" s="995"/>
      <c r="L336" s="993"/>
      <c r="M336" s="993"/>
      <c r="N336" s="996"/>
      <c r="O336" s="915"/>
      <c r="P336" s="915"/>
      <c r="Q336" s="915"/>
    </row>
    <row r="337" spans="1:17" s="689" customFormat="1" x14ac:dyDescent="0.2">
      <c r="A337" s="1012"/>
      <c r="B337" s="993"/>
      <c r="C337" s="994"/>
      <c r="D337" s="994"/>
      <c r="E337" s="775"/>
      <c r="F337" s="775"/>
      <c r="G337" s="993"/>
      <c r="H337" s="824"/>
      <c r="I337" s="995"/>
      <c r="J337" s="996"/>
      <c r="K337" s="995"/>
      <c r="L337" s="993"/>
      <c r="M337" s="993"/>
      <c r="N337" s="996"/>
      <c r="O337" s="915"/>
      <c r="P337" s="915"/>
      <c r="Q337" s="915"/>
    </row>
    <row r="338" spans="1:17" s="689" customFormat="1" x14ac:dyDescent="0.2">
      <c r="A338" s="1012"/>
      <c r="B338" s="993"/>
      <c r="C338" s="994"/>
      <c r="D338" s="994"/>
      <c r="E338" s="775"/>
      <c r="F338" s="775"/>
      <c r="G338" s="993"/>
      <c r="H338" s="824"/>
      <c r="I338" s="995"/>
      <c r="J338" s="996"/>
      <c r="K338" s="995"/>
      <c r="L338" s="993"/>
      <c r="M338" s="993"/>
      <c r="N338" s="996"/>
      <c r="O338" s="915"/>
      <c r="P338" s="915"/>
      <c r="Q338" s="915"/>
    </row>
    <row r="339" spans="1:17" s="689" customFormat="1" x14ac:dyDescent="0.2">
      <c r="A339" s="1012"/>
      <c r="B339" s="993"/>
      <c r="C339" s="994"/>
      <c r="D339" s="994"/>
      <c r="E339" s="775"/>
      <c r="F339" s="775"/>
      <c r="G339" s="993"/>
      <c r="H339" s="824"/>
      <c r="I339" s="995"/>
      <c r="J339" s="996"/>
      <c r="K339" s="995"/>
      <c r="L339" s="993"/>
      <c r="M339" s="993"/>
      <c r="N339" s="996"/>
      <c r="O339" s="915"/>
      <c r="P339" s="915"/>
      <c r="Q339" s="915"/>
    </row>
    <row r="340" spans="1:17" s="689" customFormat="1" x14ac:dyDescent="0.2">
      <c r="A340" s="1012"/>
      <c r="B340" s="993"/>
      <c r="C340" s="994"/>
      <c r="D340" s="994"/>
      <c r="E340" s="775"/>
      <c r="F340" s="775"/>
      <c r="G340" s="993"/>
      <c r="H340" s="824"/>
      <c r="I340" s="995"/>
      <c r="J340" s="996"/>
      <c r="K340" s="995"/>
      <c r="L340" s="993"/>
      <c r="M340" s="993"/>
      <c r="N340" s="996"/>
      <c r="O340" s="915"/>
      <c r="P340" s="915"/>
      <c r="Q340" s="915"/>
    </row>
    <row r="341" spans="1:17" s="689" customFormat="1" x14ac:dyDescent="0.2">
      <c r="A341" s="1012"/>
      <c r="B341" s="993"/>
      <c r="C341" s="994"/>
      <c r="D341" s="994"/>
      <c r="E341" s="775"/>
      <c r="F341" s="775"/>
      <c r="G341" s="993"/>
      <c r="H341" s="824"/>
      <c r="I341" s="995"/>
      <c r="J341" s="996"/>
      <c r="K341" s="995"/>
      <c r="L341" s="993"/>
      <c r="M341" s="993"/>
      <c r="N341" s="996"/>
      <c r="O341" s="915"/>
      <c r="P341" s="915"/>
      <c r="Q341" s="915"/>
    </row>
    <row r="342" spans="1:17" s="689" customFormat="1" x14ac:dyDescent="0.2">
      <c r="A342" s="1012"/>
      <c r="B342" s="993"/>
      <c r="C342" s="994"/>
      <c r="D342" s="994"/>
      <c r="E342" s="775"/>
      <c r="F342" s="775"/>
      <c r="G342" s="993"/>
      <c r="H342" s="824"/>
      <c r="I342" s="995"/>
      <c r="J342" s="996"/>
      <c r="K342" s="995"/>
      <c r="L342" s="993"/>
      <c r="M342" s="993"/>
      <c r="N342" s="996"/>
      <c r="O342" s="915"/>
      <c r="P342" s="915"/>
      <c r="Q342" s="915"/>
    </row>
    <row r="343" spans="1:17" s="689" customFormat="1" x14ac:dyDescent="0.2">
      <c r="A343" s="1012"/>
      <c r="B343" s="993"/>
      <c r="C343" s="994"/>
      <c r="D343" s="994"/>
      <c r="E343" s="775"/>
      <c r="F343" s="775"/>
      <c r="G343" s="993"/>
      <c r="H343" s="824"/>
      <c r="I343" s="995"/>
      <c r="J343" s="996"/>
      <c r="K343" s="995"/>
      <c r="L343" s="993"/>
      <c r="M343" s="993"/>
      <c r="N343" s="996"/>
      <c r="O343" s="915"/>
      <c r="P343" s="915"/>
      <c r="Q343" s="915"/>
    </row>
    <row r="344" spans="1:17" s="689" customFormat="1" x14ac:dyDescent="0.2">
      <c r="A344" s="1012"/>
      <c r="B344" s="993"/>
      <c r="C344" s="994"/>
      <c r="D344" s="994"/>
      <c r="E344" s="775"/>
      <c r="F344" s="775"/>
      <c r="G344" s="993"/>
      <c r="H344" s="824"/>
      <c r="I344" s="995"/>
      <c r="J344" s="996"/>
      <c r="K344" s="995"/>
      <c r="L344" s="993"/>
      <c r="M344" s="993"/>
      <c r="N344" s="996"/>
      <c r="O344" s="915"/>
      <c r="P344" s="915"/>
      <c r="Q344" s="915"/>
    </row>
    <row r="345" spans="1:17" s="689" customFormat="1" x14ac:dyDescent="0.2">
      <c r="A345" s="1012"/>
      <c r="B345" s="993"/>
      <c r="C345" s="994"/>
      <c r="D345" s="994"/>
      <c r="E345" s="775"/>
      <c r="F345" s="775"/>
      <c r="G345" s="993"/>
      <c r="H345" s="824"/>
      <c r="I345" s="995"/>
      <c r="J345" s="996"/>
      <c r="K345" s="995"/>
      <c r="L345" s="993"/>
      <c r="M345" s="993"/>
      <c r="N345" s="996"/>
      <c r="O345" s="915"/>
      <c r="P345" s="915"/>
      <c r="Q345" s="915"/>
    </row>
    <row r="346" spans="1:17" s="689" customFormat="1" x14ac:dyDescent="0.2">
      <c r="A346" s="1012"/>
      <c r="B346" s="993"/>
      <c r="C346" s="994"/>
      <c r="D346" s="994"/>
      <c r="E346" s="775"/>
      <c r="F346" s="775"/>
      <c r="G346" s="993"/>
      <c r="H346" s="824"/>
      <c r="I346" s="995"/>
      <c r="J346" s="996"/>
      <c r="K346" s="995"/>
      <c r="L346" s="993"/>
      <c r="M346" s="993"/>
      <c r="N346" s="996"/>
      <c r="O346" s="915"/>
      <c r="P346" s="915"/>
      <c r="Q346" s="915"/>
    </row>
    <row r="347" spans="1:17" s="689" customFormat="1" x14ac:dyDescent="0.2">
      <c r="A347" s="1012"/>
      <c r="B347" s="993"/>
      <c r="C347" s="994"/>
      <c r="D347" s="994"/>
      <c r="E347" s="775"/>
      <c r="F347" s="775"/>
      <c r="G347" s="993"/>
      <c r="H347" s="824"/>
      <c r="I347" s="995"/>
      <c r="J347" s="996"/>
      <c r="K347" s="995"/>
      <c r="L347" s="993"/>
      <c r="M347" s="993"/>
      <c r="N347" s="996"/>
      <c r="O347" s="915"/>
      <c r="P347" s="915"/>
      <c r="Q347" s="915"/>
    </row>
    <row r="348" spans="1:17" s="689" customFormat="1" x14ac:dyDescent="0.2">
      <c r="A348" s="1012"/>
      <c r="B348" s="993"/>
      <c r="C348" s="994"/>
      <c r="D348" s="994"/>
      <c r="E348" s="775"/>
      <c r="F348" s="775"/>
      <c r="G348" s="993"/>
      <c r="H348" s="824"/>
      <c r="I348" s="995"/>
      <c r="J348" s="996"/>
      <c r="K348" s="995"/>
      <c r="L348" s="993"/>
      <c r="M348" s="993"/>
      <c r="N348" s="996"/>
      <c r="O348" s="915"/>
      <c r="P348" s="915"/>
      <c r="Q348" s="915"/>
    </row>
    <row r="349" spans="1:17" s="689" customFormat="1" x14ac:dyDescent="0.2">
      <c r="A349" s="1012"/>
      <c r="B349" s="993"/>
      <c r="C349" s="994"/>
      <c r="D349" s="994"/>
      <c r="E349" s="775"/>
      <c r="F349" s="775"/>
      <c r="G349" s="993"/>
      <c r="H349" s="824"/>
      <c r="I349" s="995"/>
      <c r="J349" s="996"/>
      <c r="K349" s="995"/>
      <c r="L349" s="993"/>
      <c r="M349" s="993"/>
      <c r="N349" s="996"/>
      <c r="O349" s="915"/>
      <c r="P349" s="915"/>
      <c r="Q349" s="915"/>
    </row>
    <row r="350" spans="1:17" s="689" customFormat="1" x14ac:dyDescent="0.2">
      <c r="A350" s="1012"/>
      <c r="B350" s="993"/>
      <c r="C350" s="994"/>
      <c r="D350" s="994"/>
      <c r="E350" s="775"/>
      <c r="F350" s="775"/>
      <c r="G350" s="993"/>
      <c r="H350" s="824"/>
      <c r="I350" s="995"/>
      <c r="J350" s="996"/>
      <c r="K350" s="995"/>
      <c r="L350" s="993"/>
      <c r="M350" s="993"/>
      <c r="N350" s="996"/>
      <c r="O350" s="915"/>
      <c r="P350" s="915"/>
      <c r="Q350" s="915"/>
    </row>
    <row r="351" spans="1:17" s="689" customFormat="1" x14ac:dyDescent="0.2">
      <c r="A351" s="1012"/>
      <c r="B351" s="993"/>
      <c r="C351" s="994"/>
      <c r="D351" s="994"/>
      <c r="E351" s="775"/>
      <c r="F351" s="775"/>
      <c r="G351" s="993"/>
      <c r="H351" s="824"/>
      <c r="I351" s="995"/>
      <c r="J351" s="996"/>
      <c r="K351" s="995"/>
      <c r="L351" s="993"/>
      <c r="M351" s="993"/>
      <c r="N351" s="996"/>
      <c r="O351" s="915"/>
      <c r="P351" s="915"/>
      <c r="Q351" s="915"/>
    </row>
    <row r="352" spans="1:17" s="689" customFormat="1" x14ac:dyDescent="0.2">
      <c r="A352" s="1012"/>
      <c r="B352" s="993"/>
      <c r="C352" s="994"/>
      <c r="D352" s="994"/>
      <c r="E352" s="775"/>
      <c r="F352" s="775"/>
      <c r="G352" s="993"/>
      <c r="H352" s="824"/>
      <c r="I352" s="995"/>
      <c r="J352" s="996"/>
      <c r="K352" s="995"/>
      <c r="L352" s="993"/>
      <c r="M352" s="993"/>
      <c r="N352" s="996"/>
      <c r="O352" s="915"/>
      <c r="P352" s="915"/>
      <c r="Q352" s="915"/>
    </row>
    <row r="353" spans="1:17" s="689" customFormat="1" x14ac:dyDescent="0.2">
      <c r="A353" s="1012"/>
      <c r="B353" s="993"/>
      <c r="C353" s="994"/>
      <c r="D353" s="994"/>
      <c r="E353" s="775"/>
      <c r="F353" s="775"/>
      <c r="G353" s="993"/>
      <c r="H353" s="824"/>
      <c r="I353" s="995"/>
      <c r="J353" s="996"/>
      <c r="K353" s="995"/>
      <c r="L353" s="993"/>
      <c r="M353" s="993"/>
      <c r="N353" s="996"/>
      <c r="O353" s="915"/>
      <c r="P353" s="915"/>
      <c r="Q353" s="915"/>
    </row>
    <row r="354" spans="1:17" s="689" customFormat="1" x14ac:dyDescent="0.2">
      <c r="A354" s="1012"/>
      <c r="B354" s="993"/>
      <c r="C354" s="994"/>
      <c r="D354" s="994"/>
      <c r="E354" s="775"/>
      <c r="F354" s="775"/>
      <c r="G354" s="993"/>
      <c r="H354" s="824"/>
      <c r="I354" s="995"/>
      <c r="J354" s="996"/>
      <c r="K354" s="995"/>
      <c r="L354" s="993"/>
      <c r="M354" s="993"/>
      <c r="N354" s="996"/>
      <c r="O354" s="915"/>
      <c r="P354" s="915"/>
      <c r="Q354" s="915"/>
    </row>
    <row r="355" spans="1:17" s="689" customFormat="1" x14ac:dyDescent="0.2">
      <c r="A355" s="1012"/>
      <c r="B355" s="993"/>
      <c r="C355" s="994"/>
      <c r="D355" s="994"/>
      <c r="E355" s="775"/>
      <c r="F355" s="775"/>
      <c r="G355" s="993"/>
      <c r="H355" s="824"/>
      <c r="I355" s="995"/>
      <c r="J355" s="996"/>
      <c r="K355" s="995"/>
      <c r="L355" s="993"/>
      <c r="M355" s="993"/>
      <c r="N355" s="996"/>
      <c r="O355" s="915"/>
      <c r="P355" s="915"/>
      <c r="Q355" s="915"/>
    </row>
    <row r="356" spans="1:17" s="689" customFormat="1" x14ac:dyDescent="0.2">
      <c r="A356" s="1012"/>
      <c r="B356" s="993"/>
      <c r="C356" s="994"/>
      <c r="D356" s="994"/>
      <c r="E356" s="775"/>
      <c r="F356" s="775"/>
      <c r="G356" s="993"/>
      <c r="H356" s="824"/>
      <c r="I356" s="995"/>
      <c r="J356" s="996"/>
      <c r="K356" s="995"/>
      <c r="L356" s="993"/>
      <c r="M356" s="993"/>
      <c r="N356" s="996"/>
      <c r="O356" s="915"/>
      <c r="P356" s="915"/>
      <c r="Q356" s="915"/>
    </row>
    <row r="357" spans="1:17" s="689" customFormat="1" x14ac:dyDescent="0.2">
      <c r="A357" s="1012"/>
      <c r="B357" s="993"/>
      <c r="C357" s="994"/>
      <c r="D357" s="994"/>
      <c r="E357" s="775"/>
      <c r="F357" s="775"/>
      <c r="G357" s="993"/>
      <c r="H357" s="824"/>
      <c r="I357" s="995"/>
      <c r="J357" s="996"/>
      <c r="K357" s="995"/>
      <c r="L357" s="993"/>
      <c r="M357" s="993"/>
      <c r="N357" s="996"/>
      <c r="O357" s="915"/>
      <c r="P357" s="915"/>
      <c r="Q357" s="915"/>
    </row>
    <row r="358" spans="1:17" s="689" customFormat="1" x14ac:dyDescent="0.2">
      <c r="A358" s="1012"/>
      <c r="B358" s="993"/>
      <c r="C358" s="994"/>
      <c r="D358" s="994"/>
      <c r="E358" s="775"/>
      <c r="F358" s="775"/>
      <c r="G358" s="993"/>
      <c r="H358" s="824"/>
      <c r="I358" s="995"/>
      <c r="J358" s="996"/>
      <c r="K358" s="995"/>
      <c r="L358" s="993"/>
      <c r="M358" s="993"/>
      <c r="N358" s="996"/>
      <c r="O358" s="915"/>
      <c r="P358" s="915"/>
      <c r="Q358" s="915"/>
    </row>
    <row r="359" spans="1:17" s="689" customFormat="1" x14ac:dyDescent="0.2">
      <c r="A359" s="1012"/>
      <c r="B359" s="993"/>
      <c r="C359" s="994"/>
      <c r="D359" s="994"/>
      <c r="E359" s="775"/>
      <c r="F359" s="775"/>
      <c r="G359" s="993"/>
      <c r="H359" s="824"/>
      <c r="I359" s="995"/>
      <c r="J359" s="996"/>
      <c r="K359" s="995"/>
      <c r="L359" s="993"/>
      <c r="M359" s="993"/>
      <c r="N359" s="996"/>
      <c r="O359" s="915"/>
      <c r="P359" s="915"/>
      <c r="Q359" s="915"/>
    </row>
    <row r="360" spans="1:17" s="689" customFormat="1" x14ac:dyDescent="0.2">
      <c r="A360" s="1012"/>
      <c r="B360" s="993"/>
      <c r="C360" s="994"/>
      <c r="D360" s="994"/>
      <c r="E360" s="775"/>
      <c r="F360" s="775"/>
      <c r="G360" s="993"/>
      <c r="H360" s="824"/>
      <c r="I360" s="995"/>
      <c r="J360" s="996"/>
      <c r="K360" s="995"/>
      <c r="L360" s="993"/>
      <c r="M360" s="993"/>
      <c r="N360" s="996"/>
      <c r="O360" s="915"/>
      <c r="P360" s="915"/>
      <c r="Q360" s="915"/>
    </row>
    <row r="361" spans="1:17" s="689" customFormat="1" x14ac:dyDescent="0.2">
      <c r="A361" s="1012"/>
      <c r="B361" s="993"/>
      <c r="C361" s="994"/>
      <c r="D361" s="994"/>
      <c r="E361" s="775"/>
      <c r="F361" s="775"/>
      <c r="G361" s="993"/>
      <c r="H361" s="824"/>
      <c r="I361" s="995"/>
      <c r="J361" s="996"/>
      <c r="K361" s="995"/>
      <c r="L361" s="993"/>
      <c r="M361" s="993"/>
      <c r="N361" s="996"/>
      <c r="O361" s="915"/>
      <c r="P361" s="915"/>
      <c r="Q361" s="915"/>
    </row>
    <row r="362" spans="1:17" s="689" customFormat="1" x14ac:dyDescent="0.2">
      <c r="A362" s="1012"/>
      <c r="B362" s="993"/>
      <c r="C362" s="994"/>
      <c r="D362" s="994"/>
      <c r="E362" s="775"/>
      <c r="F362" s="775"/>
      <c r="G362" s="993"/>
      <c r="H362" s="824"/>
      <c r="I362" s="995"/>
      <c r="J362" s="996"/>
      <c r="K362" s="995"/>
      <c r="L362" s="993"/>
      <c r="M362" s="993"/>
      <c r="N362" s="996"/>
      <c r="O362" s="915"/>
      <c r="P362" s="915"/>
      <c r="Q362" s="915"/>
    </row>
    <row r="363" spans="1:17" s="689" customFormat="1" x14ac:dyDescent="0.2">
      <c r="A363" s="1012"/>
      <c r="B363" s="993"/>
      <c r="C363" s="994"/>
      <c r="D363" s="994"/>
      <c r="E363" s="775"/>
      <c r="F363" s="775"/>
      <c r="G363" s="993"/>
      <c r="H363" s="824"/>
      <c r="I363" s="995"/>
      <c r="J363" s="996"/>
      <c r="K363" s="995"/>
      <c r="L363" s="993"/>
      <c r="M363" s="993"/>
      <c r="N363" s="996"/>
      <c r="O363" s="915"/>
      <c r="P363" s="915"/>
      <c r="Q363" s="915"/>
    </row>
    <row r="364" spans="1:17" s="689" customFormat="1" x14ac:dyDescent="0.2">
      <c r="A364" s="1012"/>
      <c r="B364" s="993"/>
      <c r="C364" s="994"/>
      <c r="D364" s="994"/>
      <c r="E364" s="775"/>
      <c r="F364" s="775"/>
      <c r="G364" s="993"/>
      <c r="H364" s="824"/>
      <c r="I364" s="995"/>
      <c r="J364" s="996"/>
      <c r="K364" s="995"/>
      <c r="L364" s="993"/>
      <c r="M364" s="993"/>
      <c r="N364" s="996"/>
      <c r="O364" s="915"/>
      <c r="P364" s="915"/>
      <c r="Q364" s="915"/>
    </row>
    <row r="365" spans="1:17" s="689" customFormat="1" x14ac:dyDescent="0.2">
      <c r="A365" s="1012"/>
      <c r="B365" s="993"/>
      <c r="C365" s="994"/>
      <c r="D365" s="994"/>
      <c r="E365" s="775"/>
      <c r="F365" s="775"/>
      <c r="G365" s="993"/>
      <c r="H365" s="824"/>
      <c r="I365" s="995"/>
      <c r="J365" s="996"/>
      <c r="K365" s="995"/>
      <c r="L365" s="993"/>
      <c r="M365" s="993"/>
      <c r="N365" s="996"/>
      <c r="O365" s="915"/>
      <c r="P365" s="915"/>
      <c r="Q365" s="915"/>
    </row>
    <row r="366" spans="1:17" s="689" customFormat="1" x14ac:dyDescent="0.2">
      <c r="A366" s="1012"/>
      <c r="B366" s="993"/>
      <c r="C366" s="994"/>
      <c r="D366" s="994"/>
      <c r="E366" s="775"/>
      <c r="F366" s="775"/>
      <c r="G366" s="993"/>
      <c r="H366" s="824"/>
      <c r="I366" s="995"/>
      <c r="J366" s="996"/>
      <c r="K366" s="995"/>
      <c r="L366" s="993"/>
      <c r="M366" s="993"/>
      <c r="N366" s="996"/>
      <c r="O366" s="915"/>
      <c r="P366" s="915"/>
      <c r="Q366" s="915"/>
    </row>
    <row r="367" spans="1:17" s="689" customFormat="1" x14ac:dyDescent="0.2">
      <c r="A367" s="1012"/>
      <c r="B367" s="993"/>
      <c r="C367" s="994"/>
      <c r="D367" s="994"/>
      <c r="E367" s="775"/>
      <c r="F367" s="775"/>
      <c r="G367" s="993"/>
      <c r="H367" s="824"/>
      <c r="I367" s="995"/>
      <c r="J367" s="996"/>
      <c r="K367" s="995"/>
      <c r="L367" s="993"/>
      <c r="M367" s="993"/>
      <c r="N367" s="996"/>
      <c r="O367" s="915"/>
      <c r="P367" s="915"/>
      <c r="Q367" s="915"/>
    </row>
    <row r="368" spans="1:17" s="689" customFormat="1" x14ac:dyDescent="0.2">
      <c r="A368" s="1012"/>
      <c r="B368" s="993"/>
      <c r="C368" s="994"/>
      <c r="D368" s="994"/>
      <c r="E368" s="775"/>
      <c r="F368" s="775"/>
      <c r="G368" s="993"/>
      <c r="H368" s="824"/>
      <c r="I368" s="995"/>
      <c r="J368" s="996"/>
      <c r="K368" s="995"/>
      <c r="L368" s="993"/>
      <c r="M368" s="993"/>
      <c r="N368" s="996"/>
      <c r="O368" s="915"/>
      <c r="P368" s="915"/>
      <c r="Q368" s="915"/>
    </row>
    <row r="369" spans="1:17" s="689" customFormat="1" x14ac:dyDescent="0.2">
      <c r="A369" s="1012"/>
      <c r="B369" s="993"/>
      <c r="C369" s="994"/>
      <c r="D369" s="994"/>
      <c r="E369" s="775"/>
      <c r="F369" s="775"/>
      <c r="G369" s="993"/>
      <c r="H369" s="824"/>
      <c r="I369" s="995"/>
      <c r="J369" s="996"/>
      <c r="K369" s="995"/>
      <c r="L369" s="993"/>
      <c r="M369" s="993"/>
      <c r="N369" s="996"/>
      <c r="O369" s="915"/>
      <c r="P369" s="915"/>
      <c r="Q369" s="915"/>
    </row>
    <row r="370" spans="1:17" s="689" customFormat="1" x14ac:dyDescent="0.2">
      <c r="A370" s="1012"/>
      <c r="B370" s="993"/>
      <c r="C370" s="994"/>
      <c r="D370" s="994"/>
      <c r="E370" s="775"/>
      <c r="F370" s="775"/>
      <c r="G370" s="993"/>
      <c r="H370" s="824"/>
      <c r="I370" s="995"/>
      <c r="J370" s="996"/>
      <c r="K370" s="995"/>
      <c r="L370" s="993"/>
      <c r="M370" s="993"/>
      <c r="N370" s="996"/>
      <c r="O370" s="915"/>
      <c r="P370" s="915"/>
      <c r="Q370" s="915"/>
    </row>
    <row r="371" spans="1:17" s="689" customFormat="1" x14ac:dyDescent="0.2">
      <c r="A371" s="1012"/>
      <c r="B371" s="993"/>
      <c r="C371" s="994"/>
      <c r="D371" s="994"/>
      <c r="E371" s="775"/>
      <c r="F371" s="775"/>
      <c r="G371" s="993"/>
      <c r="H371" s="824"/>
      <c r="I371" s="995"/>
      <c r="J371" s="996"/>
      <c r="K371" s="995"/>
      <c r="L371" s="993"/>
      <c r="M371" s="993"/>
      <c r="N371" s="996"/>
      <c r="O371" s="915"/>
      <c r="P371" s="915"/>
      <c r="Q371" s="915"/>
    </row>
    <row r="372" spans="1:17" s="689" customFormat="1" x14ac:dyDescent="0.2">
      <c r="A372" s="1012"/>
      <c r="B372" s="993"/>
      <c r="C372" s="994"/>
      <c r="D372" s="994"/>
      <c r="E372" s="775"/>
      <c r="F372" s="775"/>
      <c r="G372" s="993"/>
      <c r="H372" s="824"/>
      <c r="I372" s="995"/>
      <c r="J372" s="996"/>
      <c r="K372" s="995"/>
      <c r="L372" s="993"/>
      <c r="M372" s="993"/>
      <c r="N372" s="996"/>
      <c r="O372" s="915"/>
      <c r="P372" s="915"/>
      <c r="Q372" s="915"/>
    </row>
    <row r="373" spans="1:17" s="689" customFormat="1" x14ac:dyDescent="0.2">
      <c r="A373" s="1012"/>
      <c r="B373" s="993"/>
      <c r="C373" s="994"/>
      <c r="D373" s="994"/>
      <c r="E373" s="775"/>
      <c r="F373" s="775"/>
      <c r="G373" s="993"/>
      <c r="H373" s="824"/>
      <c r="I373" s="995"/>
      <c r="J373" s="996"/>
      <c r="K373" s="995"/>
      <c r="L373" s="993"/>
      <c r="M373" s="993"/>
      <c r="N373" s="996"/>
      <c r="O373" s="915"/>
      <c r="P373" s="915"/>
      <c r="Q373" s="915"/>
    </row>
    <row r="374" spans="1:17" s="689" customFormat="1" x14ac:dyDescent="0.2">
      <c r="A374" s="1012"/>
      <c r="B374" s="993"/>
      <c r="C374" s="994"/>
      <c r="D374" s="994"/>
      <c r="E374" s="775"/>
      <c r="F374" s="775"/>
      <c r="G374" s="993"/>
      <c r="H374" s="824"/>
      <c r="I374" s="995"/>
      <c r="J374" s="996"/>
      <c r="K374" s="995"/>
      <c r="L374" s="993"/>
      <c r="M374" s="993"/>
      <c r="N374" s="996"/>
      <c r="O374" s="915"/>
      <c r="P374" s="915"/>
      <c r="Q374" s="915"/>
    </row>
    <row r="375" spans="1:17" s="689" customFormat="1" x14ac:dyDescent="0.2">
      <c r="A375" s="1012"/>
      <c r="B375" s="993"/>
      <c r="C375" s="994"/>
      <c r="D375" s="994"/>
      <c r="E375" s="775"/>
      <c r="F375" s="775"/>
      <c r="G375" s="993"/>
      <c r="H375" s="824"/>
      <c r="I375" s="995"/>
      <c r="J375" s="996"/>
      <c r="K375" s="995"/>
      <c r="L375" s="993"/>
      <c r="M375" s="993"/>
      <c r="N375" s="996"/>
      <c r="O375" s="915"/>
      <c r="P375" s="915"/>
      <c r="Q375" s="915"/>
    </row>
    <row r="376" spans="1:17" s="689" customFormat="1" x14ac:dyDescent="0.2">
      <c r="A376" s="1012"/>
      <c r="B376" s="993"/>
      <c r="C376" s="994"/>
      <c r="D376" s="994"/>
      <c r="E376" s="775"/>
      <c r="F376" s="775"/>
      <c r="G376" s="993"/>
      <c r="H376" s="824"/>
      <c r="I376" s="995"/>
      <c r="J376" s="996"/>
      <c r="K376" s="995"/>
      <c r="L376" s="993"/>
      <c r="M376" s="993"/>
      <c r="N376" s="996"/>
      <c r="O376" s="915"/>
      <c r="P376" s="915"/>
      <c r="Q376" s="915"/>
    </row>
    <row r="377" spans="1:17" s="689" customFormat="1" x14ac:dyDescent="0.2">
      <c r="A377" s="1012"/>
      <c r="B377" s="993"/>
      <c r="C377" s="994"/>
      <c r="D377" s="994"/>
      <c r="E377" s="775"/>
      <c r="F377" s="775"/>
      <c r="G377" s="993"/>
      <c r="H377" s="824"/>
      <c r="I377" s="995"/>
      <c r="J377" s="996"/>
      <c r="K377" s="995"/>
      <c r="L377" s="993"/>
      <c r="M377" s="993"/>
      <c r="N377" s="996"/>
      <c r="O377" s="915"/>
      <c r="P377" s="915"/>
      <c r="Q377" s="915"/>
    </row>
    <row r="378" spans="1:17" s="689" customFormat="1" x14ac:dyDescent="0.2">
      <c r="A378" s="1012"/>
      <c r="B378" s="993"/>
      <c r="C378" s="994"/>
      <c r="D378" s="994"/>
      <c r="E378" s="775"/>
      <c r="F378" s="775"/>
      <c r="G378" s="993"/>
      <c r="H378" s="824"/>
      <c r="I378" s="995"/>
      <c r="J378" s="996"/>
      <c r="K378" s="995"/>
      <c r="L378" s="993"/>
      <c r="M378" s="993"/>
      <c r="N378" s="996"/>
      <c r="O378" s="915"/>
      <c r="P378" s="915"/>
      <c r="Q378" s="915"/>
    </row>
    <row r="379" spans="1:17" s="689" customFormat="1" x14ac:dyDescent="0.2">
      <c r="A379" s="1012"/>
      <c r="B379" s="993"/>
      <c r="C379" s="994"/>
      <c r="D379" s="994"/>
      <c r="E379" s="775"/>
      <c r="F379" s="775"/>
      <c r="G379" s="993"/>
      <c r="H379" s="824"/>
      <c r="I379" s="995"/>
      <c r="J379" s="996"/>
      <c r="K379" s="995"/>
      <c r="L379" s="993"/>
      <c r="M379" s="993"/>
      <c r="N379" s="996"/>
      <c r="O379" s="915"/>
      <c r="P379" s="915"/>
      <c r="Q379" s="915"/>
    </row>
    <row r="380" spans="1:17" s="689" customFormat="1" x14ac:dyDescent="0.2">
      <c r="A380" s="1012"/>
      <c r="B380" s="993"/>
      <c r="C380" s="994"/>
      <c r="D380" s="994"/>
      <c r="E380" s="775"/>
      <c r="F380" s="775"/>
      <c r="G380" s="993"/>
      <c r="H380" s="824"/>
      <c r="I380" s="995"/>
      <c r="J380" s="996"/>
      <c r="K380" s="995"/>
      <c r="L380" s="993"/>
      <c r="M380" s="993"/>
      <c r="N380" s="996"/>
      <c r="O380" s="915"/>
      <c r="P380" s="915"/>
      <c r="Q380" s="915"/>
    </row>
    <row r="381" spans="1:17" s="689" customFormat="1" x14ac:dyDescent="0.2">
      <c r="A381" s="1012"/>
      <c r="B381" s="993"/>
      <c r="C381" s="994"/>
      <c r="D381" s="994"/>
      <c r="E381" s="775"/>
      <c r="F381" s="775"/>
      <c r="G381" s="993"/>
      <c r="H381" s="824"/>
      <c r="I381" s="995"/>
      <c r="J381" s="996"/>
      <c r="K381" s="995"/>
      <c r="L381" s="993"/>
      <c r="M381" s="993"/>
      <c r="N381" s="996"/>
      <c r="O381" s="915"/>
      <c r="P381" s="915"/>
      <c r="Q381" s="915"/>
    </row>
    <row r="382" spans="1:17" s="689" customFormat="1" x14ac:dyDescent="0.2">
      <c r="A382" s="1012"/>
      <c r="B382" s="993"/>
      <c r="C382" s="994"/>
      <c r="D382" s="994"/>
      <c r="E382" s="775"/>
      <c r="F382" s="775"/>
      <c r="G382" s="993"/>
      <c r="H382" s="824"/>
      <c r="I382" s="995"/>
      <c r="J382" s="996"/>
      <c r="K382" s="995"/>
      <c r="L382" s="993"/>
      <c r="M382" s="993"/>
      <c r="N382" s="996"/>
      <c r="O382" s="915"/>
      <c r="P382" s="915"/>
      <c r="Q382" s="915"/>
    </row>
    <row r="383" spans="1:17" s="689" customFormat="1" x14ac:dyDescent="0.2">
      <c r="A383" s="1012"/>
      <c r="B383" s="993"/>
      <c r="C383" s="994"/>
      <c r="D383" s="994"/>
      <c r="E383" s="775"/>
      <c r="F383" s="775"/>
      <c r="G383" s="993"/>
      <c r="H383" s="824"/>
      <c r="I383" s="995"/>
      <c r="J383" s="996"/>
      <c r="K383" s="995"/>
      <c r="L383" s="993"/>
      <c r="M383" s="993"/>
      <c r="N383" s="996"/>
      <c r="O383" s="915"/>
      <c r="P383" s="915"/>
      <c r="Q383" s="915"/>
    </row>
    <row r="384" spans="1:17" s="689" customFormat="1" x14ac:dyDescent="0.2">
      <c r="A384" s="1012"/>
      <c r="B384" s="993"/>
      <c r="C384" s="994"/>
      <c r="D384" s="994"/>
      <c r="E384" s="775"/>
      <c r="F384" s="775"/>
      <c r="G384" s="993"/>
      <c r="H384" s="824"/>
      <c r="I384" s="995"/>
      <c r="J384" s="996"/>
      <c r="K384" s="995"/>
      <c r="L384" s="993"/>
      <c r="M384" s="993"/>
      <c r="N384" s="996"/>
      <c r="O384" s="915"/>
      <c r="P384" s="915"/>
      <c r="Q384" s="915"/>
    </row>
    <row r="385" spans="1:17" s="689" customFormat="1" x14ac:dyDescent="0.2">
      <c r="A385" s="1012"/>
      <c r="B385" s="993"/>
      <c r="C385" s="994"/>
      <c r="D385" s="994"/>
      <c r="E385" s="775"/>
      <c r="F385" s="775"/>
      <c r="G385" s="993"/>
      <c r="H385" s="824"/>
      <c r="I385" s="995"/>
      <c r="J385" s="996"/>
      <c r="K385" s="995"/>
      <c r="L385" s="993"/>
      <c r="M385" s="993"/>
      <c r="N385" s="996"/>
      <c r="O385" s="915"/>
      <c r="P385" s="915"/>
      <c r="Q385" s="915"/>
    </row>
    <row r="386" spans="1:17" s="689" customFormat="1" x14ac:dyDescent="0.2">
      <c r="A386" s="1012"/>
      <c r="B386" s="993"/>
      <c r="C386" s="994"/>
      <c r="D386" s="994"/>
      <c r="E386" s="775"/>
      <c r="F386" s="775"/>
      <c r="G386" s="993"/>
      <c r="H386" s="824"/>
      <c r="I386" s="995"/>
      <c r="J386" s="996"/>
      <c r="K386" s="995"/>
      <c r="L386" s="993"/>
      <c r="M386" s="993"/>
      <c r="N386" s="996"/>
      <c r="O386" s="915"/>
      <c r="P386" s="915"/>
      <c r="Q386" s="915"/>
    </row>
    <row r="387" spans="1:17" s="689" customFormat="1" x14ac:dyDescent="0.2">
      <c r="A387" s="1012"/>
      <c r="B387" s="993"/>
      <c r="C387" s="994"/>
      <c r="D387" s="994"/>
      <c r="E387" s="775"/>
      <c r="F387" s="775"/>
      <c r="G387" s="993"/>
      <c r="H387" s="824"/>
      <c r="I387" s="995"/>
      <c r="J387" s="996"/>
      <c r="K387" s="995"/>
      <c r="L387" s="993"/>
      <c r="M387" s="993"/>
      <c r="N387" s="996"/>
      <c r="O387" s="915"/>
      <c r="P387" s="915"/>
      <c r="Q387" s="915"/>
    </row>
    <row r="388" spans="1:17" s="689" customFormat="1" x14ac:dyDescent="0.2">
      <c r="A388" s="1012"/>
      <c r="B388" s="993"/>
      <c r="C388" s="994"/>
      <c r="D388" s="994"/>
      <c r="E388" s="775"/>
      <c r="F388" s="775"/>
      <c r="G388" s="993"/>
      <c r="H388" s="824"/>
      <c r="I388" s="995"/>
      <c r="J388" s="996"/>
      <c r="K388" s="995"/>
      <c r="L388" s="993"/>
      <c r="M388" s="993"/>
      <c r="N388" s="996"/>
      <c r="O388" s="915"/>
      <c r="P388" s="915"/>
      <c r="Q388" s="915"/>
    </row>
    <row r="389" spans="1:17" s="689" customFormat="1" x14ac:dyDescent="0.2">
      <c r="A389" s="1012"/>
      <c r="B389" s="993"/>
      <c r="C389" s="994"/>
      <c r="D389" s="994"/>
      <c r="E389" s="775"/>
      <c r="F389" s="775"/>
      <c r="G389" s="993"/>
      <c r="H389" s="824"/>
      <c r="I389" s="995"/>
      <c r="J389" s="996"/>
      <c r="K389" s="995"/>
      <c r="L389" s="993"/>
      <c r="M389" s="993"/>
      <c r="N389" s="996"/>
      <c r="O389" s="915"/>
      <c r="P389" s="915"/>
      <c r="Q389" s="915"/>
    </row>
    <row r="390" spans="1:17" s="689" customFormat="1" x14ac:dyDescent="0.2">
      <c r="A390" s="1012"/>
      <c r="B390" s="993"/>
      <c r="C390" s="994"/>
      <c r="D390" s="994"/>
      <c r="E390" s="775"/>
      <c r="F390" s="775"/>
      <c r="G390" s="993"/>
      <c r="H390" s="824"/>
      <c r="I390" s="995"/>
      <c r="J390" s="996"/>
      <c r="K390" s="995"/>
      <c r="L390" s="993"/>
      <c r="M390" s="993"/>
      <c r="N390" s="996"/>
      <c r="O390" s="915"/>
      <c r="P390" s="915"/>
      <c r="Q390" s="915"/>
    </row>
    <row r="391" spans="1:17" s="689" customFormat="1" x14ac:dyDescent="0.2">
      <c r="A391" s="1012"/>
      <c r="B391" s="993"/>
      <c r="C391" s="994"/>
      <c r="D391" s="994"/>
      <c r="E391" s="775"/>
      <c r="F391" s="775"/>
      <c r="G391" s="993"/>
      <c r="H391" s="824"/>
      <c r="I391" s="995"/>
      <c r="J391" s="996"/>
      <c r="K391" s="995"/>
      <c r="L391" s="993"/>
      <c r="M391" s="993"/>
      <c r="N391" s="996"/>
      <c r="O391" s="915"/>
      <c r="P391" s="915"/>
      <c r="Q391" s="915"/>
    </row>
    <row r="392" spans="1:17" s="689" customFormat="1" x14ac:dyDescent="0.2">
      <c r="A392" s="1012"/>
      <c r="B392" s="993"/>
      <c r="C392" s="994"/>
      <c r="D392" s="994"/>
      <c r="E392" s="775"/>
      <c r="F392" s="775"/>
      <c r="G392" s="993"/>
      <c r="H392" s="824"/>
      <c r="I392" s="995"/>
      <c r="J392" s="996"/>
      <c r="K392" s="995"/>
      <c r="L392" s="993"/>
      <c r="M392" s="993"/>
      <c r="N392" s="996"/>
      <c r="O392" s="915"/>
      <c r="P392" s="915"/>
      <c r="Q392" s="915"/>
    </row>
    <row r="393" spans="1:17" s="689" customFormat="1" x14ac:dyDescent="0.2">
      <c r="A393" s="1012"/>
      <c r="B393" s="993"/>
      <c r="C393" s="994"/>
      <c r="D393" s="994"/>
      <c r="E393" s="775"/>
      <c r="F393" s="775"/>
      <c r="G393" s="993"/>
      <c r="H393" s="824"/>
      <c r="I393" s="995"/>
      <c r="J393" s="996"/>
      <c r="K393" s="995"/>
      <c r="L393" s="993"/>
      <c r="M393" s="993"/>
      <c r="N393" s="996"/>
      <c r="O393" s="915"/>
      <c r="P393" s="915"/>
      <c r="Q393" s="915"/>
    </row>
    <row r="394" spans="1:17" s="689" customFormat="1" x14ac:dyDescent="0.2">
      <c r="A394" s="1012"/>
      <c r="B394" s="993"/>
      <c r="C394" s="994"/>
      <c r="D394" s="994"/>
      <c r="E394" s="775"/>
      <c r="F394" s="775"/>
      <c r="G394" s="993"/>
      <c r="H394" s="824"/>
      <c r="I394" s="995"/>
      <c r="J394" s="996"/>
      <c r="K394" s="995"/>
      <c r="L394" s="993"/>
      <c r="M394" s="993"/>
      <c r="N394" s="996"/>
      <c r="O394" s="915"/>
      <c r="P394" s="915"/>
      <c r="Q394" s="915"/>
    </row>
    <row r="395" spans="1:17" s="689" customFormat="1" x14ac:dyDescent="0.2">
      <c r="A395" s="1012"/>
      <c r="B395" s="993"/>
      <c r="C395" s="994"/>
      <c r="D395" s="994"/>
      <c r="E395" s="775"/>
      <c r="F395" s="775"/>
      <c r="G395" s="993"/>
      <c r="H395" s="824"/>
      <c r="I395" s="995"/>
      <c r="J395" s="996"/>
      <c r="K395" s="995"/>
      <c r="L395" s="993"/>
      <c r="M395" s="993"/>
      <c r="N395" s="996"/>
      <c r="O395" s="915"/>
      <c r="P395" s="915"/>
      <c r="Q395" s="915"/>
    </row>
    <row r="396" spans="1:17" s="689" customFormat="1" x14ac:dyDescent="0.2">
      <c r="A396" s="1012"/>
      <c r="B396" s="993"/>
      <c r="C396" s="994"/>
      <c r="D396" s="994"/>
      <c r="E396" s="775"/>
      <c r="F396" s="775"/>
      <c r="G396" s="993"/>
      <c r="H396" s="824"/>
      <c r="I396" s="995"/>
      <c r="J396" s="996"/>
      <c r="K396" s="995"/>
      <c r="L396" s="993"/>
      <c r="M396" s="993"/>
      <c r="N396" s="996"/>
      <c r="O396" s="915"/>
      <c r="P396" s="915"/>
      <c r="Q396" s="915"/>
    </row>
    <row r="397" spans="1:17" s="689" customFormat="1" x14ac:dyDescent="0.2">
      <c r="A397" s="1012"/>
      <c r="B397" s="993"/>
      <c r="C397" s="994"/>
      <c r="D397" s="994"/>
      <c r="E397" s="775"/>
      <c r="F397" s="775"/>
      <c r="G397" s="993"/>
      <c r="H397" s="824"/>
      <c r="I397" s="995"/>
      <c r="J397" s="996"/>
      <c r="K397" s="995"/>
      <c r="L397" s="993"/>
      <c r="M397" s="993"/>
      <c r="N397" s="996"/>
      <c r="O397" s="915"/>
      <c r="P397" s="915"/>
      <c r="Q397" s="915"/>
    </row>
    <row r="398" spans="1:17" s="689" customFormat="1" x14ac:dyDescent="0.2">
      <c r="A398" s="1012"/>
      <c r="B398" s="993"/>
      <c r="C398" s="994"/>
      <c r="D398" s="994"/>
      <c r="E398" s="775"/>
      <c r="F398" s="775"/>
      <c r="G398" s="993"/>
      <c r="H398" s="824"/>
      <c r="I398" s="995"/>
      <c r="J398" s="996"/>
      <c r="K398" s="995"/>
      <c r="L398" s="993"/>
      <c r="M398" s="993"/>
      <c r="N398" s="996"/>
      <c r="O398" s="915"/>
      <c r="P398" s="915"/>
      <c r="Q398" s="915"/>
    </row>
    <row r="399" spans="1:17" s="689" customFormat="1" x14ac:dyDescent="0.2">
      <c r="A399" s="1012"/>
      <c r="B399" s="993"/>
      <c r="C399" s="994"/>
      <c r="D399" s="994"/>
      <c r="E399" s="775"/>
      <c r="F399" s="775"/>
      <c r="G399" s="993"/>
      <c r="H399" s="824"/>
      <c r="I399" s="995"/>
      <c r="J399" s="996"/>
      <c r="K399" s="995"/>
      <c r="L399" s="993"/>
      <c r="M399" s="993"/>
      <c r="N399" s="996"/>
      <c r="O399" s="915"/>
      <c r="P399" s="915"/>
      <c r="Q399" s="915"/>
    </row>
    <row r="400" spans="1:17" s="689" customFormat="1" x14ac:dyDescent="0.2">
      <c r="A400" s="1012"/>
      <c r="B400" s="993"/>
      <c r="C400" s="994"/>
      <c r="D400" s="994"/>
      <c r="E400" s="775"/>
      <c r="F400" s="775"/>
      <c r="G400" s="993"/>
      <c r="H400" s="824"/>
      <c r="I400" s="995"/>
      <c r="J400" s="996"/>
      <c r="K400" s="995"/>
      <c r="L400" s="993"/>
      <c r="M400" s="993"/>
      <c r="N400" s="996"/>
      <c r="O400" s="915"/>
      <c r="P400" s="915"/>
      <c r="Q400" s="915"/>
    </row>
    <row r="401" spans="1:17" s="689" customFormat="1" x14ac:dyDescent="0.2">
      <c r="A401" s="1012"/>
      <c r="B401" s="993"/>
      <c r="C401" s="994"/>
      <c r="D401" s="994"/>
      <c r="E401" s="775"/>
      <c r="F401" s="775"/>
      <c r="G401" s="993"/>
      <c r="H401" s="824"/>
      <c r="I401" s="995"/>
      <c r="J401" s="996"/>
      <c r="K401" s="995"/>
      <c r="L401" s="993"/>
      <c r="M401" s="993"/>
      <c r="N401" s="996"/>
      <c r="O401" s="915"/>
      <c r="P401" s="915"/>
      <c r="Q401" s="915"/>
    </row>
    <row r="402" spans="1:17" s="689" customFormat="1" x14ac:dyDescent="0.2">
      <c r="A402" s="1012"/>
      <c r="B402" s="993"/>
      <c r="C402" s="994"/>
      <c r="D402" s="994"/>
      <c r="E402" s="775"/>
      <c r="F402" s="775"/>
      <c r="G402" s="993"/>
      <c r="H402" s="824"/>
      <c r="I402" s="995"/>
      <c r="J402" s="996"/>
      <c r="K402" s="995"/>
      <c r="L402" s="993"/>
      <c r="M402" s="993"/>
      <c r="N402" s="996"/>
      <c r="O402" s="915"/>
      <c r="P402" s="915"/>
      <c r="Q402" s="915"/>
    </row>
    <row r="403" spans="1:17" s="689" customFormat="1" x14ac:dyDescent="0.2">
      <c r="A403" s="1012"/>
      <c r="B403" s="993"/>
      <c r="C403" s="994"/>
      <c r="D403" s="994"/>
      <c r="E403" s="775"/>
      <c r="F403" s="775"/>
      <c r="G403" s="993"/>
      <c r="H403" s="824"/>
      <c r="I403" s="995"/>
      <c r="J403" s="996"/>
      <c r="K403" s="995"/>
      <c r="L403" s="993"/>
      <c r="M403" s="993"/>
      <c r="N403" s="996"/>
      <c r="O403" s="915"/>
      <c r="P403" s="915"/>
      <c r="Q403" s="915"/>
    </row>
    <row r="404" spans="1:17" s="689" customFormat="1" x14ac:dyDescent="0.2">
      <c r="A404" s="1012"/>
      <c r="B404" s="993"/>
      <c r="C404" s="994"/>
      <c r="D404" s="994"/>
      <c r="E404" s="775"/>
      <c r="F404" s="775"/>
      <c r="G404" s="993"/>
      <c r="H404" s="824"/>
      <c r="I404" s="995"/>
      <c r="J404" s="996"/>
      <c r="K404" s="995"/>
      <c r="L404" s="993"/>
      <c r="M404" s="993"/>
      <c r="N404" s="996"/>
      <c r="O404" s="915"/>
      <c r="P404" s="915"/>
      <c r="Q404" s="915"/>
    </row>
    <row r="405" spans="1:17" s="689" customFormat="1" x14ac:dyDescent="0.2">
      <c r="A405" s="1012"/>
      <c r="B405" s="993"/>
      <c r="C405" s="994"/>
      <c r="D405" s="994"/>
      <c r="E405" s="775"/>
      <c r="F405" s="775"/>
      <c r="G405" s="993"/>
      <c r="H405" s="824"/>
      <c r="I405" s="995"/>
      <c r="J405" s="996"/>
      <c r="K405" s="995"/>
      <c r="L405" s="993"/>
      <c r="M405" s="993"/>
      <c r="N405" s="996"/>
      <c r="O405" s="915"/>
      <c r="P405" s="915"/>
      <c r="Q405" s="915"/>
    </row>
    <row r="406" spans="1:17" s="689" customFormat="1" x14ac:dyDescent="0.2">
      <c r="A406" s="1012"/>
      <c r="B406" s="993"/>
      <c r="C406" s="994"/>
      <c r="D406" s="994"/>
      <c r="E406" s="775"/>
      <c r="F406" s="775"/>
      <c r="G406" s="993"/>
      <c r="H406" s="824"/>
      <c r="I406" s="995"/>
      <c r="J406" s="996"/>
      <c r="K406" s="995"/>
      <c r="L406" s="993"/>
      <c r="M406" s="993"/>
      <c r="N406" s="996"/>
      <c r="O406" s="915"/>
      <c r="P406" s="915"/>
      <c r="Q406" s="915"/>
    </row>
    <row r="407" spans="1:17" s="689" customFormat="1" x14ac:dyDescent="0.2">
      <c r="A407" s="1012"/>
      <c r="B407" s="993"/>
      <c r="C407" s="994"/>
      <c r="D407" s="994"/>
      <c r="E407" s="775"/>
      <c r="F407" s="775"/>
      <c r="G407" s="993"/>
      <c r="H407" s="824"/>
      <c r="I407" s="995"/>
      <c r="J407" s="996"/>
      <c r="K407" s="995"/>
      <c r="L407" s="993"/>
      <c r="M407" s="993"/>
      <c r="N407" s="996"/>
      <c r="O407" s="915"/>
      <c r="P407" s="915"/>
      <c r="Q407" s="915"/>
    </row>
    <row r="408" spans="1:17" s="689" customFormat="1" x14ac:dyDescent="0.2">
      <c r="A408" s="1012"/>
      <c r="B408" s="993"/>
      <c r="C408" s="994"/>
      <c r="D408" s="994"/>
      <c r="E408" s="775"/>
      <c r="F408" s="775"/>
      <c r="G408" s="993"/>
      <c r="H408" s="824"/>
      <c r="I408" s="995"/>
      <c r="J408" s="996"/>
      <c r="K408" s="995"/>
      <c r="L408" s="993"/>
      <c r="M408" s="993"/>
      <c r="N408" s="996"/>
      <c r="O408" s="915"/>
      <c r="P408" s="915"/>
      <c r="Q408" s="915"/>
    </row>
    <row r="409" spans="1:17" s="689" customFormat="1" x14ac:dyDescent="0.2">
      <c r="A409" s="1012"/>
      <c r="B409" s="993"/>
      <c r="C409" s="994"/>
      <c r="D409" s="994"/>
      <c r="E409" s="775"/>
      <c r="F409" s="775"/>
      <c r="G409" s="993"/>
      <c r="H409" s="824"/>
      <c r="I409" s="995"/>
      <c r="J409" s="996"/>
      <c r="K409" s="995"/>
      <c r="L409" s="993"/>
      <c r="M409" s="993"/>
      <c r="N409" s="996"/>
      <c r="O409" s="915"/>
      <c r="P409" s="915"/>
      <c r="Q409" s="915"/>
    </row>
    <row r="410" spans="1:17" s="689" customFormat="1" x14ac:dyDescent="0.2">
      <c r="A410" s="1012"/>
      <c r="B410" s="993"/>
      <c r="C410" s="994"/>
      <c r="D410" s="994"/>
      <c r="E410" s="775"/>
      <c r="F410" s="775"/>
      <c r="G410" s="993"/>
      <c r="H410" s="824"/>
      <c r="I410" s="995"/>
      <c r="J410" s="996"/>
      <c r="K410" s="995"/>
      <c r="L410" s="993"/>
      <c r="M410" s="993"/>
      <c r="N410" s="996"/>
      <c r="O410" s="915"/>
      <c r="P410" s="915"/>
      <c r="Q410" s="915"/>
    </row>
    <row r="411" spans="1:17" s="689" customFormat="1" x14ac:dyDescent="0.2">
      <c r="A411" s="1012"/>
      <c r="B411" s="993"/>
      <c r="C411" s="994"/>
      <c r="D411" s="994"/>
      <c r="E411" s="775"/>
      <c r="F411" s="775"/>
      <c r="G411" s="993"/>
      <c r="H411" s="824"/>
      <c r="I411" s="995"/>
      <c r="J411" s="996"/>
      <c r="K411" s="995"/>
      <c r="L411" s="993"/>
      <c r="M411" s="993"/>
      <c r="N411" s="996"/>
      <c r="O411" s="915"/>
      <c r="P411" s="915"/>
      <c r="Q411" s="915"/>
    </row>
    <row r="412" spans="1:17" s="689" customFormat="1" x14ac:dyDescent="0.2">
      <c r="A412" s="1012"/>
      <c r="B412" s="993"/>
      <c r="C412" s="994"/>
      <c r="D412" s="994"/>
      <c r="E412" s="775"/>
      <c r="F412" s="775"/>
      <c r="G412" s="993"/>
      <c r="H412" s="824"/>
      <c r="I412" s="995"/>
      <c r="J412" s="996"/>
      <c r="K412" s="995"/>
      <c r="L412" s="993"/>
      <c r="M412" s="993"/>
      <c r="N412" s="996"/>
      <c r="O412" s="915"/>
      <c r="P412" s="915"/>
      <c r="Q412" s="915"/>
    </row>
    <row r="413" spans="1:17" s="689" customFormat="1" x14ac:dyDescent="0.2">
      <c r="A413" s="1012"/>
      <c r="B413" s="993"/>
      <c r="C413" s="994"/>
      <c r="D413" s="994"/>
      <c r="E413" s="775"/>
      <c r="F413" s="775"/>
      <c r="G413" s="993"/>
      <c r="H413" s="824"/>
      <c r="I413" s="995"/>
      <c r="J413" s="996"/>
      <c r="K413" s="995"/>
      <c r="L413" s="993"/>
      <c r="M413" s="993"/>
      <c r="N413" s="996"/>
      <c r="O413" s="915"/>
      <c r="P413" s="915"/>
      <c r="Q413" s="915"/>
    </row>
    <row r="414" spans="1:17" s="689" customFormat="1" x14ac:dyDescent="0.2">
      <c r="A414" s="1012"/>
      <c r="B414" s="993"/>
      <c r="C414" s="994"/>
      <c r="D414" s="994"/>
      <c r="E414" s="775"/>
      <c r="F414" s="775"/>
      <c r="G414" s="993"/>
      <c r="H414" s="824"/>
      <c r="I414" s="995"/>
      <c r="J414" s="996"/>
      <c r="K414" s="995"/>
      <c r="L414" s="993"/>
      <c r="M414" s="993"/>
      <c r="N414" s="996"/>
      <c r="O414" s="915"/>
      <c r="P414" s="915"/>
      <c r="Q414" s="915"/>
    </row>
    <row r="415" spans="1:17" s="689" customFormat="1" x14ac:dyDescent="0.2">
      <c r="A415" s="1012"/>
      <c r="B415" s="993"/>
      <c r="C415" s="994"/>
      <c r="D415" s="994"/>
      <c r="E415" s="775"/>
      <c r="F415" s="775"/>
      <c r="G415" s="993"/>
      <c r="H415" s="824"/>
      <c r="I415" s="995"/>
      <c r="J415" s="996"/>
      <c r="K415" s="995"/>
      <c r="L415" s="993"/>
      <c r="M415" s="993"/>
      <c r="N415" s="996"/>
      <c r="O415" s="915"/>
      <c r="P415" s="915"/>
      <c r="Q415" s="915"/>
    </row>
    <row r="416" spans="1:17" s="689" customFormat="1" x14ac:dyDescent="0.2">
      <c r="A416" s="1012"/>
      <c r="B416" s="993"/>
      <c r="C416" s="994"/>
      <c r="D416" s="994"/>
      <c r="E416" s="775"/>
      <c r="F416" s="775"/>
      <c r="G416" s="993"/>
      <c r="H416" s="824"/>
      <c r="I416" s="995"/>
      <c r="J416" s="996"/>
      <c r="K416" s="995"/>
      <c r="L416" s="993"/>
      <c r="M416" s="993"/>
      <c r="N416" s="996"/>
      <c r="O416" s="915"/>
      <c r="P416" s="915"/>
      <c r="Q416" s="915"/>
    </row>
    <row r="417" spans="1:17" s="689" customFormat="1" x14ac:dyDescent="0.2">
      <c r="A417" s="1012"/>
      <c r="B417" s="993"/>
      <c r="C417" s="994"/>
      <c r="D417" s="994"/>
      <c r="E417" s="775"/>
      <c r="F417" s="775"/>
      <c r="G417" s="993"/>
      <c r="H417" s="824"/>
      <c r="I417" s="995"/>
      <c r="J417" s="996"/>
      <c r="K417" s="995"/>
      <c r="L417" s="993"/>
      <c r="M417" s="993"/>
      <c r="N417" s="996"/>
      <c r="O417" s="915"/>
      <c r="P417" s="915"/>
      <c r="Q417" s="915"/>
    </row>
    <row r="418" spans="1:17" s="689" customFormat="1" x14ac:dyDescent="0.2">
      <c r="A418" s="1012"/>
      <c r="B418" s="993"/>
      <c r="C418" s="994"/>
      <c r="D418" s="994"/>
      <c r="E418" s="775"/>
      <c r="F418" s="775"/>
      <c r="G418" s="993"/>
      <c r="H418" s="824"/>
      <c r="I418" s="995"/>
      <c r="J418" s="996"/>
      <c r="K418" s="995"/>
      <c r="L418" s="993"/>
      <c r="M418" s="993"/>
      <c r="N418" s="996"/>
      <c r="O418" s="915"/>
      <c r="P418" s="915"/>
      <c r="Q418" s="915"/>
    </row>
    <row r="419" spans="1:17" s="689" customFormat="1" x14ac:dyDescent="0.2">
      <c r="A419" s="1012"/>
      <c r="B419" s="993"/>
      <c r="C419" s="994"/>
      <c r="D419" s="994"/>
      <c r="E419" s="775"/>
      <c r="F419" s="775"/>
      <c r="G419" s="993"/>
      <c r="H419" s="824"/>
      <c r="I419" s="995"/>
      <c r="J419" s="996"/>
      <c r="K419" s="995"/>
      <c r="L419" s="993"/>
      <c r="M419" s="993"/>
      <c r="N419" s="996"/>
      <c r="O419" s="915"/>
      <c r="P419" s="915"/>
      <c r="Q419" s="915"/>
    </row>
    <row r="420" spans="1:17" s="689" customFormat="1" x14ac:dyDescent="0.2">
      <c r="A420" s="1012"/>
      <c r="B420" s="993"/>
      <c r="C420" s="994"/>
      <c r="D420" s="994"/>
      <c r="E420" s="775"/>
      <c r="F420" s="775"/>
      <c r="G420" s="993"/>
      <c r="H420" s="824"/>
      <c r="I420" s="995"/>
      <c r="J420" s="996"/>
      <c r="K420" s="995"/>
      <c r="L420" s="993"/>
      <c r="M420" s="993"/>
      <c r="N420" s="996"/>
      <c r="O420" s="915"/>
      <c r="P420" s="915"/>
      <c r="Q420" s="915"/>
    </row>
    <row r="421" spans="1:17" s="689" customFormat="1" x14ac:dyDescent="0.2">
      <c r="A421" s="1012"/>
      <c r="B421" s="993"/>
      <c r="C421" s="994"/>
      <c r="D421" s="994"/>
      <c r="E421" s="775"/>
      <c r="F421" s="775"/>
      <c r="G421" s="993"/>
      <c r="H421" s="824"/>
      <c r="I421" s="995"/>
      <c r="J421" s="996"/>
      <c r="K421" s="995"/>
      <c r="L421" s="993"/>
      <c r="M421" s="993"/>
      <c r="N421" s="996"/>
      <c r="O421" s="915"/>
      <c r="P421" s="915"/>
      <c r="Q421" s="915"/>
    </row>
    <row r="422" spans="1:17" s="689" customFormat="1" x14ac:dyDescent="0.2">
      <c r="A422" s="1012"/>
      <c r="B422" s="993"/>
      <c r="C422" s="994"/>
      <c r="D422" s="994"/>
      <c r="E422" s="775"/>
      <c r="F422" s="775"/>
      <c r="G422" s="993"/>
      <c r="H422" s="824"/>
      <c r="I422" s="995"/>
      <c r="J422" s="996"/>
      <c r="K422" s="995"/>
      <c r="L422" s="993"/>
      <c r="M422" s="993"/>
      <c r="N422" s="996"/>
      <c r="O422" s="915"/>
      <c r="P422" s="915"/>
      <c r="Q422" s="915"/>
    </row>
    <row r="423" spans="1:17" s="689" customFormat="1" x14ac:dyDescent="0.2">
      <c r="A423" s="1012"/>
      <c r="B423" s="993"/>
      <c r="C423" s="994"/>
      <c r="D423" s="994"/>
      <c r="E423" s="775"/>
      <c r="F423" s="775"/>
      <c r="G423" s="993"/>
      <c r="H423" s="824"/>
      <c r="I423" s="995"/>
      <c r="J423" s="996"/>
      <c r="K423" s="995"/>
      <c r="L423" s="993"/>
      <c r="M423" s="993"/>
      <c r="N423" s="996"/>
      <c r="O423" s="915"/>
      <c r="P423" s="915"/>
      <c r="Q423" s="915"/>
    </row>
    <row r="424" spans="1:17" s="689" customFormat="1" x14ac:dyDescent="0.2">
      <c r="A424" s="1012"/>
      <c r="B424" s="993"/>
      <c r="C424" s="994"/>
      <c r="D424" s="994"/>
      <c r="E424" s="775"/>
      <c r="F424" s="775"/>
      <c r="G424" s="993"/>
      <c r="H424" s="824"/>
      <c r="I424" s="995"/>
      <c r="J424" s="996"/>
      <c r="K424" s="995"/>
      <c r="L424" s="993"/>
      <c r="M424" s="993"/>
      <c r="N424" s="996"/>
      <c r="O424" s="915"/>
      <c r="P424" s="915"/>
      <c r="Q424" s="915"/>
    </row>
    <row r="425" spans="1:17" s="689" customFormat="1" x14ac:dyDescent="0.2">
      <c r="A425" s="1012"/>
      <c r="B425" s="993"/>
      <c r="C425" s="994"/>
      <c r="D425" s="994"/>
      <c r="E425" s="775"/>
      <c r="F425" s="775"/>
      <c r="G425" s="993"/>
      <c r="H425" s="824"/>
      <c r="I425" s="995"/>
      <c r="J425" s="996"/>
      <c r="K425" s="995"/>
      <c r="L425" s="993"/>
      <c r="M425" s="993"/>
      <c r="N425" s="996"/>
      <c r="O425" s="915"/>
      <c r="P425" s="915"/>
      <c r="Q425" s="915"/>
    </row>
    <row r="426" spans="1:17" s="689" customFormat="1" x14ac:dyDescent="0.2">
      <c r="A426" s="1012"/>
      <c r="B426" s="993"/>
      <c r="C426" s="994"/>
      <c r="D426" s="994"/>
      <c r="E426" s="775"/>
      <c r="F426" s="775"/>
      <c r="G426" s="993"/>
      <c r="H426" s="824"/>
      <c r="I426" s="995"/>
      <c r="J426" s="996"/>
      <c r="K426" s="995"/>
      <c r="L426" s="993"/>
      <c r="M426" s="993"/>
      <c r="N426" s="996"/>
      <c r="O426" s="915"/>
      <c r="P426" s="915"/>
      <c r="Q426" s="915"/>
    </row>
    <row r="427" spans="1:17" s="689" customFormat="1" x14ac:dyDescent="0.2">
      <c r="A427" s="1012"/>
      <c r="B427" s="993"/>
      <c r="C427" s="994"/>
      <c r="D427" s="994"/>
      <c r="E427" s="775"/>
      <c r="F427" s="775"/>
      <c r="G427" s="993"/>
      <c r="H427" s="824"/>
      <c r="I427" s="995"/>
      <c r="J427" s="996"/>
      <c r="K427" s="995"/>
      <c r="L427" s="993"/>
      <c r="M427" s="993"/>
      <c r="N427" s="996"/>
      <c r="O427" s="915"/>
      <c r="P427" s="915"/>
      <c r="Q427" s="915"/>
    </row>
    <row r="428" spans="1:17" s="689" customFormat="1" x14ac:dyDescent="0.2">
      <c r="A428" s="1012"/>
      <c r="B428" s="993"/>
      <c r="C428" s="994"/>
      <c r="D428" s="994"/>
      <c r="E428" s="775"/>
      <c r="F428" s="775"/>
      <c r="G428" s="993"/>
      <c r="H428" s="824"/>
      <c r="I428" s="995"/>
      <c r="J428" s="996"/>
      <c r="K428" s="995"/>
      <c r="L428" s="993"/>
      <c r="M428" s="993"/>
      <c r="N428" s="996"/>
      <c r="O428" s="915"/>
      <c r="P428" s="915"/>
      <c r="Q428" s="915"/>
    </row>
    <row r="429" spans="1:17" s="689" customFormat="1" x14ac:dyDescent="0.2">
      <c r="A429" s="1012"/>
      <c r="B429" s="993"/>
      <c r="C429" s="994"/>
      <c r="D429" s="994"/>
      <c r="E429" s="775"/>
      <c r="F429" s="775"/>
      <c r="G429" s="993"/>
      <c r="H429" s="824"/>
      <c r="I429" s="995"/>
      <c r="J429" s="996"/>
      <c r="K429" s="995"/>
      <c r="L429" s="993"/>
      <c r="M429" s="993"/>
      <c r="N429" s="996"/>
      <c r="O429" s="915"/>
      <c r="P429" s="915"/>
      <c r="Q429" s="915"/>
    </row>
    <row r="430" spans="1:17" s="689" customFormat="1" x14ac:dyDescent="0.2">
      <c r="A430" s="1012"/>
      <c r="B430" s="993"/>
      <c r="C430" s="994"/>
      <c r="D430" s="994"/>
      <c r="E430" s="775"/>
      <c r="F430" s="775"/>
      <c r="G430" s="993"/>
      <c r="H430" s="824"/>
      <c r="I430" s="995"/>
      <c r="J430" s="996"/>
      <c r="K430" s="995"/>
      <c r="L430" s="993"/>
      <c r="M430" s="993"/>
      <c r="N430" s="996"/>
      <c r="O430" s="915"/>
      <c r="P430" s="915"/>
      <c r="Q430" s="915"/>
    </row>
    <row r="431" spans="1:17" s="689" customFormat="1" x14ac:dyDescent="0.2">
      <c r="A431" s="1012"/>
      <c r="B431" s="993"/>
      <c r="C431" s="994"/>
      <c r="D431" s="994"/>
      <c r="E431" s="775"/>
      <c r="F431" s="775"/>
      <c r="G431" s="993"/>
      <c r="H431" s="824"/>
      <c r="I431" s="995"/>
      <c r="J431" s="996"/>
      <c r="K431" s="995"/>
      <c r="L431" s="993"/>
      <c r="M431" s="993"/>
      <c r="N431" s="996"/>
      <c r="O431" s="915"/>
      <c r="P431" s="915"/>
      <c r="Q431" s="915"/>
    </row>
    <row r="432" spans="1:17" s="689" customFormat="1" x14ac:dyDescent="0.2">
      <c r="A432" s="1012"/>
      <c r="B432" s="993"/>
      <c r="C432" s="994"/>
      <c r="D432" s="994"/>
      <c r="E432" s="775"/>
      <c r="F432" s="775"/>
      <c r="G432" s="993"/>
      <c r="H432" s="824"/>
      <c r="I432" s="995"/>
      <c r="J432" s="996"/>
      <c r="K432" s="995"/>
      <c r="L432" s="993"/>
      <c r="M432" s="993"/>
      <c r="N432" s="996"/>
      <c r="O432" s="915"/>
      <c r="P432" s="915"/>
      <c r="Q432" s="915"/>
    </row>
    <row r="433" spans="1:17" s="689" customFormat="1" x14ac:dyDescent="0.2">
      <c r="A433" s="1012"/>
      <c r="B433" s="993"/>
      <c r="C433" s="994"/>
      <c r="D433" s="994"/>
      <c r="E433" s="775"/>
      <c r="F433" s="775"/>
      <c r="G433" s="993"/>
      <c r="H433" s="824"/>
      <c r="I433" s="995"/>
      <c r="J433" s="996"/>
      <c r="K433" s="995"/>
      <c r="L433" s="993"/>
      <c r="M433" s="993"/>
      <c r="N433" s="996"/>
      <c r="O433" s="915"/>
      <c r="P433" s="915"/>
      <c r="Q433" s="915"/>
    </row>
    <row r="434" spans="1:17" s="689" customFormat="1" x14ac:dyDescent="0.2">
      <c r="A434" s="1012"/>
      <c r="B434" s="993"/>
      <c r="C434" s="994"/>
      <c r="D434" s="994"/>
      <c r="E434" s="775"/>
      <c r="F434" s="775"/>
      <c r="G434" s="993"/>
      <c r="H434" s="824"/>
      <c r="I434" s="995"/>
      <c r="J434" s="996"/>
      <c r="K434" s="995"/>
      <c r="L434" s="993"/>
      <c r="M434" s="993"/>
      <c r="N434" s="996"/>
      <c r="O434" s="915"/>
      <c r="P434" s="915"/>
      <c r="Q434" s="915"/>
    </row>
    <row r="435" spans="1:17" s="689" customFormat="1" x14ac:dyDescent="0.2">
      <c r="A435" s="1012"/>
      <c r="B435" s="993"/>
      <c r="C435" s="994"/>
      <c r="D435" s="994"/>
      <c r="E435" s="775"/>
      <c r="F435" s="775"/>
      <c r="G435" s="993"/>
      <c r="H435" s="824"/>
      <c r="I435" s="995"/>
      <c r="J435" s="996"/>
      <c r="K435" s="995"/>
      <c r="L435" s="993"/>
      <c r="M435" s="993"/>
      <c r="N435" s="996"/>
      <c r="O435" s="915"/>
      <c r="P435" s="915"/>
      <c r="Q435" s="915"/>
    </row>
    <row r="436" spans="1:17" s="689" customFormat="1" x14ac:dyDescent="0.2">
      <c r="A436" s="1012"/>
      <c r="B436" s="993"/>
      <c r="C436" s="994"/>
      <c r="D436" s="994"/>
      <c r="E436" s="775"/>
      <c r="F436" s="775"/>
      <c r="G436" s="993"/>
      <c r="H436" s="824"/>
      <c r="I436" s="995"/>
      <c r="J436" s="996"/>
      <c r="K436" s="995"/>
      <c r="L436" s="993"/>
      <c r="M436" s="993"/>
      <c r="N436" s="996"/>
      <c r="O436" s="915"/>
      <c r="P436" s="915"/>
      <c r="Q436" s="915"/>
    </row>
    <row r="437" spans="1:17" s="689" customFormat="1" x14ac:dyDescent="0.2">
      <c r="A437" s="1012"/>
      <c r="B437" s="993"/>
      <c r="C437" s="994"/>
      <c r="D437" s="994"/>
      <c r="E437" s="775"/>
      <c r="F437" s="775"/>
      <c r="G437" s="993"/>
      <c r="H437" s="824"/>
      <c r="I437" s="995"/>
      <c r="J437" s="996"/>
      <c r="K437" s="995"/>
      <c r="L437" s="993"/>
      <c r="M437" s="993"/>
      <c r="N437" s="996"/>
      <c r="O437" s="915"/>
      <c r="P437" s="915"/>
      <c r="Q437" s="915"/>
    </row>
    <row r="438" spans="1:17" s="689" customFormat="1" x14ac:dyDescent="0.2">
      <c r="A438" s="1012"/>
      <c r="B438" s="993"/>
      <c r="C438" s="994"/>
      <c r="D438" s="994"/>
      <c r="E438" s="775"/>
      <c r="F438" s="775"/>
      <c r="G438" s="993"/>
      <c r="H438" s="824"/>
      <c r="I438" s="995"/>
      <c r="J438" s="996"/>
      <c r="K438" s="995"/>
      <c r="L438" s="993"/>
      <c r="M438" s="993"/>
      <c r="N438" s="996"/>
      <c r="O438" s="915"/>
      <c r="P438" s="915"/>
      <c r="Q438" s="915"/>
    </row>
    <row r="439" spans="1:17" s="689" customFormat="1" x14ac:dyDescent="0.2">
      <c r="A439" s="1012"/>
      <c r="B439" s="993"/>
      <c r="C439" s="994"/>
      <c r="D439" s="994"/>
      <c r="E439" s="775"/>
      <c r="F439" s="775"/>
      <c r="G439" s="993"/>
      <c r="H439" s="824"/>
      <c r="I439" s="995"/>
      <c r="J439" s="996"/>
      <c r="K439" s="995"/>
      <c r="L439" s="993"/>
      <c r="M439" s="993"/>
      <c r="N439" s="996"/>
      <c r="O439" s="915"/>
      <c r="P439" s="915"/>
      <c r="Q439" s="915"/>
    </row>
    <row r="440" spans="1:17" s="689" customFormat="1" x14ac:dyDescent="0.2">
      <c r="A440" s="1012"/>
      <c r="B440" s="993"/>
      <c r="C440" s="994"/>
      <c r="D440" s="994"/>
      <c r="E440" s="775"/>
      <c r="F440" s="775"/>
      <c r="G440" s="993"/>
      <c r="H440" s="824"/>
      <c r="I440" s="995"/>
      <c r="J440" s="996"/>
      <c r="K440" s="995"/>
      <c r="L440" s="993"/>
      <c r="M440" s="993"/>
      <c r="N440" s="996"/>
      <c r="O440" s="915"/>
      <c r="P440" s="915"/>
      <c r="Q440" s="915"/>
    </row>
    <row r="441" spans="1:17" s="689" customFormat="1" x14ac:dyDescent="0.2">
      <c r="A441" s="1012"/>
      <c r="B441" s="993"/>
      <c r="C441" s="994"/>
      <c r="D441" s="994"/>
      <c r="E441" s="775"/>
      <c r="F441" s="775"/>
      <c r="G441" s="993"/>
      <c r="H441" s="824"/>
      <c r="I441" s="995"/>
      <c r="J441" s="996"/>
      <c r="K441" s="995"/>
      <c r="L441" s="993"/>
      <c r="M441" s="993"/>
      <c r="N441" s="996"/>
      <c r="O441" s="915"/>
      <c r="P441" s="915"/>
      <c r="Q441" s="915"/>
    </row>
    <row r="442" spans="1:17" s="689" customFormat="1" x14ac:dyDescent="0.2">
      <c r="A442" s="1012"/>
      <c r="B442" s="993"/>
      <c r="C442" s="994"/>
      <c r="D442" s="994"/>
      <c r="E442" s="775"/>
      <c r="F442" s="775"/>
      <c r="G442" s="993"/>
      <c r="H442" s="824"/>
      <c r="I442" s="995"/>
      <c r="J442" s="996"/>
      <c r="K442" s="995"/>
      <c r="L442" s="993"/>
      <c r="M442" s="993"/>
      <c r="N442" s="996"/>
      <c r="O442" s="915"/>
      <c r="P442" s="915"/>
      <c r="Q442" s="915"/>
    </row>
    <row r="443" spans="1:17" s="689" customFormat="1" x14ac:dyDescent="0.2">
      <c r="A443" s="1012"/>
      <c r="B443" s="993"/>
      <c r="C443" s="994"/>
      <c r="D443" s="994"/>
      <c r="E443" s="775"/>
      <c r="F443" s="775"/>
      <c r="G443" s="993"/>
      <c r="H443" s="824"/>
      <c r="I443" s="995"/>
      <c r="J443" s="996"/>
      <c r="K443" s="995"/>
      <c r="L443" s="993"/>
      <c r="M443" s="993"/>
      <c r="N443" s="996"/>
      <c r="O443" s="915"/>
      <c r="P443" s="915"/>
      <c r="Q443" s="915"/>
    </row>
    <row r="444" spans="1:17" s="689" customFormat="1" x14ac:dyDescent="0.2">
      <c r="A444" s="1012"/>
      <c r="B444" s="993"/>
      <c r="C444" s="994"/>
      <c r="D444" s="994"/>
      <c r="E444" s="775"/>
      <c r="F444" s="775"/>
      <c r="G444" s="993"/>
      <c r="H444" s="824"/>
      <c r="I444" s="995"/>
      <c r="J444" s="996"/>
      <c r="K444" s="995"/>
      <c r="L444" s="993"/>
      <c r="M444" s="993"/>
      <c r="N444" s="996"/>
      <c r="O444" s="915"/>
      <c r="P444" s="915"/>
      <c r="Q444" s="915"/>
    </row>
    <row r="445" spans="1:17" s="689" customFormat="1" x14ac:dyDescent="0.2">
      <c r="A445" s="1012"/>
      <c r="B445" s="993"/>
      <c r="C445" s="994"/>
      <c r="D445" s="994"/>
      <c r="E445" s="775"/>
      <c r="F445" s="775"/>
      <c r="G445" s="993"/>
      <c r="H445" s="824"/>
      <c r="I445" s="995"/>
      <c r="J445" s="996"/>
      <c r="K445" s="995"/>
      <c r="L445" s="993"/>
      <c r="M445" s="993"/>
      <c r="N445" s="996"/>
      <c r="O445" s="915"/>
      <c r="P445" s="915"/>
      <c r="Q445" s="915"/>
    </row>
    <row r="446" spans="1:17" s="689" customFormat="1" x14ac:dyDescent="0.2">
      <c r="A446" s="1012"/>
      <c r="B446" s="993"/>
      <c r="C446" s="994"/>
      <c r="D446" s="994"/>
      <c r="E446" s="775"/>
      <c r="F446" s="775"/>
      <c r="G446" s="993"/>
      <c r="H446" s="824"/>
      <c r="I446" s="995"/>
      <c r="J446" s="996"/>
      <c r="K446" s="995"/>
      <c r="L446" s="993"/>
      <c r="M446" s="993"/>
      <c r="N446" s="996"/>
      <c r="O446" s="915"/>
      <c r="P446" s="915"/>
      <c r="Q446" s="915"/>
    </row>
    <row r="447" spans="1:17" s="689" customFormat="1" x14ac:dyDescent="0.2">
      <c r="A447" s="1012"/>
      <c r="B447" s="993"/>
      <c r="C447" s="994"/>
      <c r="D447" s="994"/>
      <c r="E447" s="775"/>
      <c r="F447" s="775"/>
      <c r="G447" s="993"/>
      <c r="H447" s="824"/>
      <c r="I447" s="995"/>
      <c r="J447" s="996"/>
      <c r="K447" s="995"/>
      <c r="L447" s="993"/>
      <c r="M447" s="993"/>
      <c r="N447" s="996"/>
      <c r="O447" s="915"/>
      <c r="P447" s="915"/>
      <c r="Q447" s="915"/>
    </row>
    <row r="448" spans="1:17" s="689" customFormat="1" x14ac:dyDescent="0.2">
      <c r="A448" s="1012"/>
      <c r="B448" s="993"/>
      <c r="C448" s="994"/>
      <c r="D448" s="994"/>
      <c r="E448" s="775"/>
      <c r="F448" s="775"/>
      <c r="G448" s="993"/>
      <c r="H448" s="824"/>
      <c r="I448" s="995"/>
      <c r="J448" s="996"/>
      <c r="K448" s="995"/>
      <c r="L448" s="993"/>
      <c r="M448" s="993"/>
      <c r="N448" s="996"/>
      <c r="O448" s="915"/>
      <c r="P448" s="915"/>
      <c r="Q448" s="915"/>
    </row>
    <row r="449" spans="1:17" s="689" customFormat="1" x14ac:dyDescent="0.2">
      <c r="A449" s="1012"/>
      <c r="B449" s="993"/>
      <c r="C449" s="994"/>
      <c r="D449" s="994"/>
      <c r="E449" s="775"/>
      <c r="F449" s="775"/>
      <c r="G449" s="993"/>
      <c r="H449" s="824"/>
      <c r="I449" s="995"/>
      <c r="J449" s="996"/>
      <c r="K449" s="995"/>
      <c r="L449" s="993"/>
      <c r="M449" s="993"/>
      <c r="N449" s="996"/>
      <c r="O449" s="915"/>
      <c r="P449" s="915"/>
      <c r="Q449" s="915"/>
    </row>
    <row r="450" spans="1:17" s="689" customFormat="1" x14ac:dyDescent="0.2">
      <c r="A450" s="1012"/>
      <c r="B450" s="993"/>
      <c r="C450" s="994"/>
      <c r="D450" s="994"/>
      <c r="E450" s="775"/>
      <c r="F450" s="775"/>
      <c r="G450" s="993"/>
      <c r="H450" s="824"/>
      <c r="I450" s="995"/>
      <c r="J450" s="996"/>
      <c r="K450" s="995"/>
      <c r="L450" s="993"/>
      <c r="M450" s="993"/>
      <c r="N450" s="996"/>
      <c r="O450" s="915"/>
      <c r="P450" s="915"/>
      <c r="Q450" s="915"/>
    </row>
    <row r="451" spans="1:17" s="689" customFormat="1" x14ac:dyDescent="0.2">
      <c r="A451" s="1012"/>
      <c r="B451" s="993"/>
      <c r="C451" s="994"/>
      <c r="D451" s="994"/>
      <c r="E451" s="775"/>
      <c r="F451" s="775"/>
      <c r="G451" s="993"/>
      <c r="H451" s="824"/>
      <c r="I451" s="995"/>
      <c r="J451" s="996"/>
      <c r="K451" s="995"/>
      <c r="L451" s="993"/>
      <c r="M451" s="993"/>
      <c r="N451" s="996"/>
      <c r="O451" s="915"/>
      <c r="P451" s="915"/>
      <c r="Q451" s="915"/>
    </row>
    <row r="452" spans="1:17" s="689" customFormat="1" x14ac:dyDescent="0.2">
      <c r="A452" s="1012"/>
      <c r="B452" s="993"/>
      <c r="C452" s="994"/>
      <c r="D452" s="994"/>
      <c r="E452" s="775"/>
      <c r="F452" s="775"/>
      <c r="G452" s="993"/>
      <c r="H452" s="824"/>
      <c r="I452" s="995"/>
      <c r="J452" s="996"/>
      <c r="K452" s="995"/>
      <c r="L452" s="993"/>
      <c r="M452" s="993"/>
      <c r="N452" s="996"/>
      <c r="O452" s="915"/>
      <c r="P452" s="915"/>
      <c r="Q452" s="915"/>
    </row>
    <row r="453" spans="1:17" s="689" customFormat="1" x14ac:dyDescent="0.2">
      <c r="A453" s="1012"/>
      <c r="B453" s="993"/>
      <c r="C453" s="994"/>
      <c r="D453" s="994"/>
      <c r="E453" s="775"/>
      <c r="F453" s="775"/>
      <c r="G453" s="993"/>
      <c r="H453" s="824"/>
      <c r="I453" s="995"/>
      <c r="J453" s="996"/>
      <c r="K453" s="995"/>
      <c r="L453" s="993"/>
      <c r="M453" s="993"/>
      <c r="N453" s="996"/>
      <c r="O453" s="915"/>
      <c r="P453" s="915"/>
      <c r="Q453" s="915"/>
    </row>
    <row r="454" spans="1:17" s="689" customFormat="1" x14ac:dyDescent="0.2">
      <c r="A454" s="1012"/>
      <c r="B454" s="993"/>
      <c r="C454" s="994"/>
      <c r="D454" s="994"/>
      <c r="E454" s="775"/>
      <c r="F454" s="775"/>
      <c r="G454" s="993"/>
      <c r="H454" s="824"/>
      <c r="I454" s="995"/>
      <c r="J454" s="996"/>
      <c r="K454" s="995"/>
      <c r="L454" s="993"/>
      <c r="M454" s="993"/>
      <c r="N454" s="996"/>
      <c r="O454" s="915"/>
      <c r="P454" s="915"/>
      <c r="Q454" s="915"/>
    </row>
    <row r="455" spans="1:17" s="689" customFormat="1" x14ac:dyDescent="0.2">
      <c r="A455" s="1012"/>
      <c r="B455" s="993"/>
      <c r="C455" s="994"/>
      <c r="D455" s="994"/>
      <c r="E455" s="775"/>
      <c r="F455" s="775"/>
      <c r="G455" s="993"/>
      <c r="H455" s="824"/>
      <c r="I455" s="995"/>
      <c r="J455" s="996"/>
      <c r="K455" s="995"/>
      <c r="L455" s="993"/>
      <c r="M455" s="993"/>
      <c r="N455" s="996"/>
      <c r="O455" s="915"/>
      <c r="P455" s="915"/>
      <c r="Q455" s="915"/>
    </row>
    <row r="456" spans="1:17" s="689" customFormat="1" x14ac:dyDescent="0.2">
      <c r="A456" s="1012"/>
      <c r="B456" s="993"/>
      <c r="C456" s="994"/>
      <c r="D456" s="994"/>
      <c r="E456" s="775"/>
      <c r="F456" s="775"/>
      <c r="G456" s="993"/>
      <c r="H456" s="824"/>
      <c r="I456" s="995"/>
      <c r="J456" s="996"/>
      <c r="K456" s="995"/>
      <c r="L456" s="993"/>
      <c r="M456" s="993"/>
      <c r="N456" s="996"/>
      <c r="O456" s="915"/>
      <c r="P456" s="915"/>
      <c r="Q456" s="915"/>
    </row>
    <row r="457" spans="1:17" s="689" customFormat="1" x14ac:dyDescent="0.2">
      <c r="A457" s="1012"/>
      <c r="B457" s="993"/>
      <c r="C457" s="994"/>
      <c r="D457" s="994"/>
      <c r="E457" s="775"/>
      <c r="F457" s="775"/>
      <c r="G457" s="993"/>
      <c r="H457" s="824"/>
      <c r="I457" s="995"/>
      <c r="J457" s="996"/>
      <c r="K457" s="995"/>
      <c r="L457" s="993"/>
      <c r="M457" s="993"/>
      <c r="N457" s="996"/>
      <c r="O457" s="915"/>
      <c r="P457" s="915"/>
      <c r="Q457" s="915"/>
    </row>
    <row r="458" spans="1:17" s="689" customFormat="1" x14ac:dyDescent="0.2">
      <c r="A458" s="1012"/>
      <c r="B458" s="993"/>
      <c r="C458" s="994"/>
      <c r="D458" s="994"/>
      <c r="E458" s="775"/>
      <c r="F458" s="775"/>
      <c r="G458" s="993"/>
      <c r="H458" s="824"/>
      <c r="I458" s="995"/>
      <c r="J458" s="996"/>
      <c r="K458" s="995"/>
      <c r="L458" s="993"/>
      <c r="M458" s="993"/>
      <c r="N458" s="996"/>
      <c r="O458" s="915"/>
      <c r="P458" s="915"/>
      <c r="Q458" s="915"/>
    </row>
    <row r="459" spans="1:17" s="689" customFormat="1" x14ac:dyDescent="0.2">
      <c r="A459" s="1012"/>
      <c r="B459" s="993"/>
      <c r="C459" s="994"/>
      <c r="D459" s="994"/>
      <c r="E459" s="775"/>
      <c r="F459" s="775"/>
      <c r="G459" s="993"/>
      <c r="H459" s="824"/>
      <c r="I459" s="995"/>
      <c r="J459" s="996"/>
      <c r="K459" s="995"/>
      <c r="L459" s="993"/>
      <c r="M459" s="993"/>
      <c r="N459" s="996"/>
      <c r="O459" s="915"/>
      <c r="P459" s="915"/>
      <c r="Q459" s="915"/>
    </row>
    <row r="460" spans="1:17" s="689" customFormat="1" x14ac:dyDescent="0.2">
      <c r="A460" s="1012"/>
      <c r="B460" s="993"/>
      <c r="C460" s="994"/>
      <c r="D460" s="994"/>
      <c r="E460" s="775"/>
      <c r="F460" s="775"/>
      <c r="G460" s="993"/>
      <c r="H460" s="824"/>
      <c r="I460" s="995"/>
      <c r="J460" s="996"/>
      <c r="K460" s="995"/>
      <c r="L460" s="993"/>
      <c r="M460" s="993"/>
      <c r="N460" s="996"/>
      <c r="O460" s="915"/>
      <c r="P460" s="915"/>
      <c r="Q460" s="915"/>
    </row>
    <row r="461" spans="1:17" s="689" customFormat="1" x14ac:dyDescent="0.2">
      <c r="A461" s="1012"/>
      <c r="B461" s="993"/>
      <c r="C461" s="994"/>
      <c r="D461" s="994"/>
      <c r="E461" s="775"/>
      <c r="F461" s="775"/>
      <c r="G461" s="993"/>
      <c r="H461" s="824"/>
      <c r="I461" s="995"/>
      <c r="J461" s="996"/>
      <c r="K461" s="995"/>
      <c r="L461" s="993"/>
      <c r="M461" s="993"/>
      <c r="N461" s="996"/>
      <c r="O461" s="915"/>
      <c r="P461" s="915"/>
      <c r="Q461" s="915"/>
    </row>
    <row r="462" spans="1:17" s="689" customFormat="1" x14ac:dyDescent="0.2">
      <c r="A462" s="1012"/>
      <c r="B462" s="993"/>
      <c r="C462" s="994"/>
      <c r="D462" s="994"/>
      <c r="E462" s="775"/>
      <c r="F462" s="775"/>
      <c r="G462" s="993"/>
      <c r="H462" s="824"/>
      <c r="I462" s="995"/>
      <c r="J462" s="996"/>
      <c r="K462" s="995"/>
      <c r="L462" s="993"/>
      <c r="M462" s="993"/>
      <c r="N462" s="996"/>
      <c r="O462" s="915"/>
      <c r="P462" s="915"/>
      <c r="Q462" s="915"/>
    </row>
    <row r="463" spans="1:17" s="689" customFormat="1" x14ac:dyDescent="0.2">
      <c r="A463" s="1012"/>
      <c r="B463" s="993"/>
      <c r="C463" s="994"/>
      <c r="D463" s="994"/>
      <c r="E463" s="775"/>
      <c r="F463" s="775"/>
      <c r="G463" s="993"/>
      <c r="H463" s="824"/>
      <c r="I463" s="995"/>
      <c r="J463" s="996"/>
      <c r="K463" s="995"/>
      <c r="L463" s="993"/>
      <c r="M463" s="993"/>
      <c r="N463" s="996"/>
      <c r="O463" s="915"/>
      <c r="P463" s="915"/>
      <c r="Q463" s="915"/>
    </row>
    <row r="464" spans="1:17" s="689" customFormat="1" x14ac:dyDescent="0.2">
      <c r="A464" s="1012"/>
      <c r="B464" s="993"/>
      <c r="C464" s="994"/>
      <c r="D464" s="994"/>
      <c r="E464" s="775"/>
      <c r="F464" s="775"/>
      <c r="G464" s="993"/>
      <c r="H464" s="824"/>
      <c r="I464" s="995"/>
      <c r="J464" s="996"/>
      <c r="K464" s="995"/>
      <c r="L464" s="993"/>
      <c r="M464" s="993"/>
      <c r="N464" s="996"/>
      <c r="O464" s="915"/>
      <c r="P464" s="915"/>
      <c r="Q464" s="915"/>
    </row>
    <row r="465" spans="1:17" s="689" customFormat="1" x14ac:dyDescent="0.2">
      <c r="A465" s="1012"/>
      <c r="B465" s="993"/>
      <c r="C465" s="994"/>
      <c r="D465" s="994"/>
      <c r="E465" s="775"/>
      <c r="F465" s="775"/>
      <c r="G465" s="993"/>
      <c r="H465" s="824"/>
      <c r="I465" s="995"/>
      <c r="J465" s="996"/>
      <c r="K465" s="995"/>
      <c r="L465" s="993"/>
      <c r="M465" s="993"/>
      <c r="N465" s="996"/>
      <c r="O465" s="915"/>
      <c r="P465" s="915"/>
      <c r="Q465" s="915"/>
    </row>
    <row r="466" spans="1:17" s="689" customFormat="1" x14ac:dyDescent="0.2">
      <c r="A466" s="1012"/>
      <c r="B466" s="993"/>
      <c r="C466" s="994"/>
      <c r="D466" s="994"/>
      <c r="E466" s="775"/>
      <c r="F466" s="775"/>
      <c r="G466" s="993"/>
      <c r="H466" s="824"/>
      <c r="I466" s="995"/>
      <c r="J466" s="996"/>
      <c r="K466" s="995"/>
      <c r="L466" s="993"/>
      <c r="M466" s="993"/>
      <c r="N466" s="996"/>
      <c r="O466" s="915"/>
      <c r="P466" s="915"/>
      <c r="Q466" s="915"/>
    </row>
    <row r="467" spans="1:17" s="689" customFormat="1" x14ac:dyDescent="0.2">
      <c r="A467" s="1012"/>
      <c r="B467" s="993"/>
      <c r="C467" s="994"/>
      <c r="D467" s="994"/>
      <c r="E467" s="775"/>
      <c r="F467" s="775"/>
      <c r="G467" s="993"/>
      <c r="H467" s="824"/>
      <c r="I467" s="995"/>
      <c r="J467" s="996"/>
      <c r="K467" s="995"/>
      <c r="L467" s="993"/>
      <c r="M467" s="993"/>
      <c r="N467" s="996"/>
      <c r="O467" s="915"/>
      <c r="P467" s="915"/>
      <c r="Q467" s="915"/>
    </row>
    <row r="468" spans="1:17" s="689" customFormat="1" x14ac:dyDescent="0.2">
      <c r="A468" s="1012"/>
      <c r="B468" s="993"/>
      <c r="C468" s="994"/>
      <c r="D468" s="994"/>
      <c r="E468" s="775"/>
      <c r="F468" s="775"/>
      <c r="G468" s="993"/>
      <c r="H468" s="824"/>
      <c r="I468" s="995"/>
      <c r="J468" s="996"/>
      <c r="K468" s="995"/>
      <c r="L468" s="993"/>
      <c r="M468" s="993"/>
      <c r="N468" s="996"/>
      <c r="O468" s="915"/>
      <c r="P468" s="915"/>
      <c r="Q468" s="915"/>
    </row>
    <row r="469" spans="1:17" s="689" customFormat="1" x14ac:dyDescent="0.2">
      <c r="A469" s="1012"/>
      <c r="B469" s="993"/>
      <c r="C469" s="994"/>
      <c r="D469" s="994"/>
      <c r="E469" s="775"/>
      <c r="F469" s="775"/>
      <c r="G469" s="993"/>
      <c r="H469" s="824"/>
      <c r="I469" s="995"/>
      <c r="J469" s="996"/>
      <c r="K469" s="995"/>
      <c r="L469" s="993"/>
      <c r="M469" s="993"/>
      <c r="N469" s="996"/>
      <c r="O469" s="915"/>
      <c r="P469" s="915"/>
      <c r="Q469" s="915"/>
    </row>
    <row r="470" spans="1:17" s="689" customFormat="1" x14ac:dyDescent="0.2">
      <c r="A470" s="1012"/>
      <c r="B470" s="993"/>
      <c r="C470" s="994"/>
      <c r="D470" s="994"/>
      <c r="E470" s="775"/>
      <c r="F470" s="775"/>
      <c r="G470" s="993"/>
      <c r="H470" s="824"/>
      <c r="I470" s="995"/>
      <c r="J470" s="996"/>
      <c r="K470" s="995"/>
      <c r="L470" s="993"/>
      <c r="M470" s="993"/>
      <c r="N470" s="996"/>
      <c r="O470" s="915"/>
      <c r="P470" s="915"/>
      <c r="Q470" s="915"/>
    </row>
    <row r="471" spans="1:17" s="689" customFormat="1" x14ac:dyDescent="0.2">
      <c r="A471" s="1012"/>
      <c r="B471" s="993"/>
      <c r="C471" s="994"/>
      <c r="D471" s="994"/>
      <c r="E471" s="775"/>
      <c r="F471" s="775"/>
      <c r="G471" s="993"/>
      <c r="H471" s="824"/>
      <c r="I471" s="995"/>
      <c r="J471" s="996"/>
      <c r="K471" s="995"/>
      <c r="L471" s="993"/>
      <c r="M471" s="993"/>
      <c r="N471" s="996"/>
      <c r="O471" s="915"/>
      <c r="P471" s="915"/>
      <c r="Q471" s="915"/>
    </row>
    <row r="472" spans="1:17" s="689" customFormat="1" x14ac:dyDescent="0.2">
      <c r="A472" s="1012"/>
      <c r="B472" s="993"/>
      <c r="C472" s="994"/>
      <c r="D472" s="994"/>
      <c r="E472" s="775"/>
      <c r="F472" s="775"/>
      <c r="G472" s="993"/>
      <c r="H472" s="824"/>
      <c r="I472" s="995"/>
      <c r="J472" s="996"/>
      <c r="K472" s="995"/>
      <c r="L472" s="993"/>
      <c r="M472" s="993"/>
      <c r="N472" s="996"/>
      <c r="O472" s="915"/>
      <c r="P472" s="915"/>
      <c r="Q472" s="915"/>
    </row>
    <row r="473" spans="1:17" s="689" customFormat="1" x14ac:dyDescent="0.2">
      <c r="A473" s="1012"/>
      <c r="B473" s="993"/>
      <c r="C473" s="994"/>
      <c r="D473" s="994"/>
      <c r="E473" s="775"/>
      <c r="F473" s="775"/>
      <c r="G473" s="993"/>
      <c r="H473" s="824"/>
      <c r="I473" s="995"/>
      <c r="J473" s="996"/>
      <c r="K473" s="995"/>
      <c r="L473" s="993"/>
      <c r="M473" s="993"/>
      <c r="N473" s="996"/>
      <c r="O473" s="915"/>
      <c r="P473" s="915"/>
      <c r="Q473" s="915"/>
    </row>
    <row r="474" spans="1:17" s="689" customFormat="1" x14ac:dyDescent="0.2">
      <c r="A474" s="1012"/>
      <c r="B474" s="993"/>
      <c r="C474" s="994"/>
      <c r="D474" s="994"/>
      <c r="E474" s="775"/>
      <c r="F474" s="775"/>
      <c r="G474" s="993"/>
      <c r="H474" s="824"/>
      <c r="I474" s="995"/>
      <c r="J474" s="996"/>
      <c r="K474" s="995"/>
      <c r="L474" s="993"/>
      <c r="M474" s="993"/>
      <c r="N474" s="996"/>
      <c r="O474" s="915"/>
      <c r="P474" s="915"/>
      <c r="Q474" s="915"/>
    </row>
    <row r="475" spans="1:17" s="689" customFormat="1" x14ac:dyDescent="0.2">
      <c r="A475" s="1012"/>
      <c r="B475" s="993"/>
      <c r="C475" s="994"/>
      <c r="D475" s="994"/>
      <c r="E475" s="775"/>
      <c r="F475" s="775"/>
      <c r="G475" s="993"/>
      <c r="H475" s="824"/>
      <c r="I475" s="995"/>
      <c r="J475" s="996"/>
      <c r="K475" s="995"/>
      <c r="L475" s="993"/>
      <c r="M475" s="993"/>
      <c r="N475" s="996"/>
      <c r="O475" s="915"/>
      <c r="P475" s="915"/>
      <c r="Q475" s="915"/>
    </row>
    <row r="476" spans="1:17" s="689" customFormat="1" x14ac:dyDescent="0.2">
      <c r="A476" s="1012"/>
      <c r="B476" s="993"/>
      <c r="C476" s="994"/>
      <c r="D476" s="994"/>
      <c r="E476" s="775"/>
      <c r="F476" s="775"/>
      <c r="G476" s="993"/>
      <c r="H476" s="824"/>
      <c r="I476" s="995"/>
      <c r="J476" s="996"/>
      <c r="K476" s="995"/>
      <c r="L476" s="993"/>
      <c r="M476" s="993"/>
      <c r="N476" s="996"/>
      <c r="O476" s="915"/>
      <c r="P476" s="915"/>
      <c r="Q476" s="915"/>
    </row>
    <row r="477" spans="1:17" s="689" customFormat="1" x14ac:dyDescent="0.2">
      <c r="A477" s="1012"/>
      <c r="B477" s="993"/>
      <c r="C477" s="994"/>
      <c r="D477" s="994"/>
      <c r="E477" s="775"/>
      <c r="F477" s="775"/>
      <c r="G477" s="993"/>
      <c r="H477" s="824"/>
      <c r="I477" s="995"/>
      <c r="J477" s="996"/>
      <c r="K477" s="995"/>
      <c r="L477" s="993"/>
      <c r="M477" s="993"/>
      <c r="N477" s="996"/>
      <c r="O477" s="915"/>
      <c r="P477" s="915"/>
      <c r="Q477" s="915"/>
    </row>
    <row r="478" spans="1:17" s="689" customFormat="1" x14ac:dyDescent="0.2">
      <c r="A478" s="1012"/>
      <c r="B478" s="993"/>
      <c r="C478" s="994"/>
      <c r="D478" s="994"/>
      <c r="E478" s="775"/>
      <c r="F478" s="775"/>
      <c r="G478" s="993"/>
      <c r="H478" s="824"/>
      <c r="I478" s="995"/>
      <c r="J478" s="996"/>
      <c r="K478" s="995"/>
      <c r="L478" s="993"/>
      <c r="M478" s="993"/>
      <c r="N478" s="996"/>
      <c r="O478" s="915"/>
      <c r="P478" s="915"/>
      <c r="Q478" s="915"/>
    </row>
    <row r="479" spans="1:17" s="689" customFormat="1" x14ac:dyDescent="0.2">
      <c r="A479" s="1012"/>
      <c r="B479" s="993"/>
      <c r="C479" s="994"/>
      <c r="D479" s="994"/>
      <c r="E479" s="775"/>
      <c r="F479" s="775"/>
      <c r="G479" s="993"/>
      <c r="H479" s="824"/>
      <c r="I479" s="995"/>
      <c r="J479" s="996"/>
      <c r="K479" s="995"/>
      <c r="L479" s="993"/>
      <c r="M479" s="993"/>
      <c r="N479" s="996"/>
      <c r="O479" s="915"/>
      <c r="P479" s="915"/>
      <c r="Q479" s="915"/>
    </row>
    <row r="480" spans="1:17" s="689" customFormat="1" x14ac:dyDescent="0.2">
      <c r="A480" s="1012"/>
      <c r="B480" s="993"/>
      <c r="C480" s="994"/>
      <c r="D480" s="994"/>
      <c r="E480" s="775"/>
      <c r="F480" s="775"/>
      <c r="G480" s="993"/>
      <c r="H480" s="824"/>
      <c r="I480" s="995"/>
      <c r="J480" s="996"/>
      <c r="K480" s="995"/>
      <c r="L480" s="993"/>
      <c r="M480" s="993"/>
      <c r="N480" s="996"/>
      <c r="O480" s="915"/>
      <c r="P480" s="915"/>
      <c r="Q480" s="915"/>
    </row>
    <row r="481" spans="1:17" s="689" customFormat="1" x14ac:dyDescent="0.2">
      <c r="A481" s="1012"/>
      <c r="B481" s="993"/>
      <c r="C481" s="994"/>
      <c r="D481" s="994"/>
      <c r="E481" s="775"/>
      <c r="F481" s="775"/>
      <c r="G481" s="993"/>
      <c r="H481" s="824"/>
      <c r="I481" s="995"/>
      <c r="J481" s="996"/>
      <c r="K481" s="995"/>
      <c r="L481" s="993"/>
      <c r="M481" s="993"/>
      <c r="N481" s="996"/>
      <c r="O481" s="915"/>
      <c r="P481" s="915"/>
      <c r="Q481" s="915"/>
    </row>
    <row r="482" spans="1:17" s="689" customFormat="1" x14ac:dyDescent="0.2">
      <c r="A482" s="1012"/>
      <c r="B482" s="993"/>
      <c r="C482" s="994"/>
      <c r="D482" s="994"/>
      <c r="E482" s="775"/>
      <c r="F482" s="775"/>
      <c r="G482" s="993"/>
      <c r="H482" s="824"/>
      <c r="I482" s="995"/>
      <c r="J482" s="996"/>
      <c r="K482" s="995"/>
      <c r="L482" s="993"/>
      <c r="M482" s="993"/>
      <c r="N482" s="996"/>
      <c r="O482" s="915"/>
      <c r="P482" s="915"/>
      <c r="Q482" s="915"/>
    </row>
    <row r="483" spans="1:17" s="689" customFormat="1" x14ac:dyDescent="0.2">
      <c r="A483" s="1012"/>
      <c r="B483" s="993"/>
      <c r="C483" s="994"/>
      <c r="D483" s="994"/>
      <c r="E483" s="775"/>
      <c r="F483" s="775"/>
      <c r="G483" s="993"/>
      <c r="H483" s="824"/>
      <c r="I483" s="995"/>
      <c r="J483" s="996"/>
      <c r="K483" s="995"/>
      <c r="L483" s="993"/>
      <c r="M483" s="993"/>
      <c r="N483" s="996"/>
      <c r="O483" s="915"/>
      <c r="P483" s="915"/>
      <c r="Q483" s="915"/>
    </row>
    <row r="484" spans="1:17" s="689" customFormat="1" x14ac:dyDescent="0.2">
      <c r="A484" s="1012"/>
      <c r="B484" s="993"/>
      <c r="C484" s="994"/>
      <c r="D484" s="994"/>
      <c r="E484" s="775"/>
      <c r="F484" s="775"/>
      <c r="G484" s="993"/>
      <c r="H484" s="824"/>
      <c r="I484" s="995"/>
      <c r="J484" s="996"/>
      <c r="K484" s="995"/>
      <c r="L484" s="993"/>
      <c r="M484" s="993"/>
      <c r="N484" s="996"/>
      <c r="O484" s="915"/>
      <c r="P484" s="915"/>
      <c r="Q484" s="915"/>
    </row>
    <row r="485" spans="1:17" s="689" customFormat="1" x14ac:dyDescent="0.2">
      <c r="A485" s="1012"/>
      <c r="B485" s="993"/>
      <c r="C485" s="994"/>
      <c r="D485" s="994"/>
      <c r="E485" s="775"/>
      <c r="F485" s="775"/>
      <c r="G485" s="993"/>
      <c r="H485" s="824"/>
      <c r="I485" s="995"/>
      <c r="J485" s="996"/>
      <c r="K485" s="995"/>
      <c r="L485" s="993"/>
      <c r="M485" s="993"/>
      <c r="N485" s="996"/>
      <c r="O485" s="915"/>
      <c r="P485" s="915"/>
      <c r="Q485" s="915"/>
    </row>
    <row r="486" spans="1:17" s="689" customFormat="1" x14ac:dyDescent="0.2">
      <c r="A486" s="1012"/>
      <c r="B486" s="993"/>
      <c r="C486" s="994"/>
      <c r="D486" s="994"/>
      <c r="E486" s="775"/>
      <c r="F486" s="775"/>
      <c r="G486" s="993"/>
      <c r="H486" s="824"/>
      <c r="I486" s="995"/>
      <c r="J486" s="996"/>
      <c r="K486" s="995"/>
      <c r="L486" s="993"/>
      <c r="M486" s="993"/>
      <c r="N486" s="996"/>
      <c r="O486" s="915"/>
      <c r="P486" s="915"/>
      <c r="Q486" s="915"/>
    </row>
    <row r="487" spans="1:17" s="689" customFormat="1" x14ac:dyDescent="0.2">
      <c r="A487" s="1012"/>
      <c r="B487" s="993"/>
      <c r="C487" s="994"/>
      <c r="D487" s="994"/>
      <c r="E487" s="775"/>
      <c r="F487" s="775"/>
      <c r="G487" s="993"/>
      <c r="H487" s="824"/>
      <c r="I487" s="995"/>
      <c r="J487" s="996"/>
      <c r="K487" s="995"/>
      <c r="L487" s="993"/>
      <c r="M487" s="993"/>
      <c r="N487" s="996"/>
      <c r="O487" s="915"/>
      <c r="P487" s="915"/>
      <c r="Q487" s="915"/>
    </row>
    <row r="488" spans="1:17" s="689" customFormat="1" x14ac:dyDescent="0.2">
      <c r="A488" s="1012"/>
      <c r="B488" s="993"/>
      <c r="C488" s="994"/>
      <c r="D488" s="994"/>
      <c r="E488" s="775"/>
      <c r="F488" s="775"/>
      <c r="G488" s="993"/>
      <c r="H488" s="824"/>
      <c r="I488" s="995"/>
      <c r="J488" s="996"/>
      <c r="K488" s="995"/>
      <c r="L488" s="993"/>
      <c r="M488" s="993"/>
      <c r="N488" s="996"/>
      <c r="O488" s="915"/>
      <c r="P488" s="915"/>
      <c r="Q488" s="915"/>
    </row>
    <row r="489" spans="1:17" s="689" customFormat="1" x14ac:dyDescent="0.2">
      <c r="A489" s="1012"/>
      <c r="B489" s="993"/>
      <c r="C489" s="994"/>
      <c r="D489" s="994"/>
      <c r="E489" s="775"/>
      <c r="F489" s="775"/>
      <c r="G489" s="993"/>
      <c r="H489" s="824"/>
      <c r="I489" s="995"/>
      <c r="J489" s="996"/>
      <c r="K489" s="995"/>
      <c r="L489" s="993"/>
      <c r="M489" s="993"/>
      <c r="N489" s="996"/>
      <c r="O489" s="915"/>
      <c r="P489" s="915"/>
      <c r="Q489" s="915"/>
    </row>
    <row r="490" spans="1:17" s="689" customFormat="1" x14ac:dyDescent="0.2">
      <c r="A490" s="1012"/>
      <c r="B490" s="993"/>
      <c r="C490" s="994"/>
      <c r="D490" s="994"/>
      <c r="E490" s="775"/>
      <c r="F490" s="775"/>
      <c r="G490" s="993"/>
      <c r="H490" s="824"/>
      <c r="I490" s="995"/>
      <c r="J490" s="996"/>
      <c r="K490" s="995"/>
      <c r="L490" s="993"/>
      <c r="M490" s="993"/>
      <c r="N490" s="996"/>
      <c r="O490" s="915"/>
      <c r="P490" s="915"/>
      <c r="Q490" s="915"/>
    </row>
    <row r="491" spans="1:17" s="689" customFormat="1" x14ac:dyDescent="0.2">
      <c r="A491" s="1012"/>
      <c r="B491" s="993"/>
      <c r="C491" s="994"/>
      <c r="D491" s="994"/>
      <c r="E491" s="775"/>
      <c r="F491" s="775"/>
      <c r="G491" s="993"/>
      <c r="H491" s="824"/>
      <c r="I491" s="995"/>
      <c r="J491" s="996"/>
      <c r="K491" s="995"/>
      <c r="L491" s="993"/>
      <c r="M491" s="993"/>
      <c r="N491" s="996"/>
      <c r="O491" s="915"/>
      <c r="P491" s="915"/>
      <c r="Q491" s="915"/>
    </row>
    <row r="492" spans="1:17" s="689" customFormat="1" x14ac:dyDescent="0.2">
      <c r="A492" s="1012"/>
      <c r="B492" s="993"/>
      <c r="C492" s="994"/>
      <c r="D492" s="994"/>
      <c r="E492" s="775"/>
      <c r="F492" s="775"/>
      <c r="G492" s="993"/>
      <c r="H492" s="824"/>
      <c r="I492" s="995"/>
      <c r="J492" s="996"/>
      <c r="K492" s="995"/>
      <c r="L492" s="993"/>
      <c r="M492" s="993"/>
      <c r="N492" s="996"/>
      <c r="O492" s="915"/>
      <c r="P492" s="915"/>
      <c r="Q492" s="915"/>
    </row>
    <row r="493" spans="1:17" s="689" customFormat="1" x14ac:dyDescent="0.2">
      <c r="A493" s="1012"/>
      <c r="B493" s="993"/>
      <c r="C493" s="994"/>
      <c r="D493" s="994"/>
      <c r="E493" s="775"/>
      <c r="F493" s="775"/>
      <c r="G493" s="993"/>
      <c r="H493" s="824"/>
      <c r="I493" s="995"/>
      <c r="J493" s="996"/>
      <c r="K493" s="995"/>
      <c r="L493" s="993"/>
      <c r="M493" s="993"/>
      <c r="N493" s="996"/>
      <c r="O493" s="915"/>
      <c r="P493" s="915"/>
      <c r="Q493" s="915"/>
    </row>
    <row r="494" spans="1:17" s="689" customFormat="1" x14ac:dyDescent="0.2">
      <c r="A494" s="1012"/>
      <c r="B494" s="993"/>
      <c r="C494" s="994"/>
      <c r="D494" s="994"/>
      <c r="E494" s="775"/>
      <c r="F494" s="775"/>
      <c r="G494" s="993"/>
      <c r="H494" s="824"/>
      <c r="I494" s="995"/>
      <c r="J494" s="996"/>
      <c r="K494" s="995"/>
      <c r="L494" s="993"/>
      <c r="M494" s="993"/>
      <c r="N494" s="996"/>
      <c r="O494" s="915"/>
      <c r="P494" s="915"/>
      <c r="Q494" s="915"/>
    </row>
    <row r="495" spans="1:17" s="689" customFormat="1" x14ac:dyDescent="0.2">
      <c r="A495" s="1012"/>
      <c r="B495" s="993"/>
      <c r="C495" s="994"/>
      <c r="D495" s="994"/>
      <c r="E495" s="775"/>
      <c r="F495" s="775"/>
      <c r="G495" s="993"/>
      <c r="H495" s="824"/>
      <c r="I495" s="995"/>
      <c r="J495" s="996"/>
      <c r="K495" s="995"/>
      <c r="L495" s="993"/>
      <c r="M495" s="993"/>
      <c r="N495" s="996"/>
      <c r="O495" s="915"/>
      <c r="P495" s="915"/>
      <c r="Q495" s="915"/>
    </row>
    <row r="496" spans="1:17" s="689" customFormat="1" x14ac:dyDescent="0.2">
      <c r="A496" s="1012"/>
      <c r="B496" s="993"/>
      <c r="C496" s="994"/>
      <c r="D496" s="994"/>
      <c r="E496" s="775"/>
      <c r="F496" s="775"/>
      <c r="G496" s="993"/>
      <c r="H496" s="824"/>
      <c r="I496" s="995"/>
      <c r="J496" s="996"/>
      <c r="K496" s="995"/>
      <c r="L496" s="993"/>
      <c r="M496" s="993"/>
      <c r="N496" s="996"/>
      <c r="O496" s="915"/>
      <c r="P496" s="915"/>
      <c r="Q496" s="915"/>
    </row>
    <row r="497" spans="1:17" s="689" customFormat="1" x14ac:dyDescent="0.2">
      <c r="A497" s="1012"/>
      <c r="B497" s="993"/>
      <c r="C497" s="994"/>
      <c r="D497" s="994"/>
      <c r="E497" s="775"/>
      <c r="F497" s="775"/>
      <c r="G497" s="993"/>
      <c r="H497" s="824"/>
      <c r="I497" s="995"/>
      <c r="J497" s="996"/>
      <c r="K497" s="995"/>
      <c r="L497" s="993"/>
      <c r="M497" s="993"/>
      <c r="N497" s="996"/>
      <c r="O497" s="915"/>
      <c r="P497" s="915"/>
      <c r="Q497" s="915"/>
    </row>
    <row r="498" spans="1:17" s="689" customFormat="1" x14ac:dyDescent="0.2">
      <c r="A498" s="1012"/>
      <c r="B498" s="993"/>
      <c r="C498" s="994"/>
      <c r="D498" s="994"/>
      <c r="E498" s="775"/>
      <c r="F498" s="775"/>
      <c r="G498" s="993"/>
      <c r="H498" s="824"/>
      <c r="I498" s="995"/>
      <c r="J498" s="996"/>
      <c r="K498" s="995"/>
      <c r="L498" s="993"/>
      <c r="M498" s="993"/>
      <c r="N498" s="996"/>
      <c r="O498" s="915"/>
      <c r="P498" s="915"/>
      <c r="Q498" s="915"/>
    </row>
    <row r="499" spans="1:17" s="689" customFormat="1" x14ac:dyDescent="0.2">
      <c r="A499" s="1012"/>
      <c r="B499" s="993"/>
      <c r="C499" s="994"/>
      <c r="D499" s="994"/>
      <c r="E499" s="775"/>
      <c r="F499" s="775"/>
      <c r="G499" s="993"/>
      <c r="H499" s="824"/>
      <c r="I499" s="995"/>
      <c r="J499" s="996"/>
      <c r="K499" s="995"/>
      <c r="L499" s="993"/>
      <c r="M499" s="993"/>
      <c r="N499" s="996"/>
      <c r="O499" s="915"/>
      <c r="P499" s="915"/>
      <c r="Q499" s="915"/>
    </row>
    <row r="500" spans="1:17" s="689" customFormat="1" x14ac:dyDescent="0.2">
      <c r="A500" s="1012"/>
      <c r="B500" s="993"/>
      <c r="C500" s="994"/>
      <c r="D500" s="994"/>
      <c r="E500" s="775"/>
      <c r="F500" s="775"/>
      <c r="G500" s="993"/>
      <c r="H500" s="824"/>
      <c r="I500" s="995"/>
      <c r="J500" s="996"/>
      <c r="K500" s="995"/>
      <c r="L500" s="993"/>
      <c r="M500" s="993"/>
      <c r="N500" s="996"/>
      <c r="O500" s="915"/>
      <c r="P500" s="915"/>
      <c r="Q500" s="915"/>
    </row>
    <row r="501" spans="1:17" s="689" customFormat="1" x14ac:dyDescent="0.2">
      <c r="A501" s="1012"/>
      <c r="B501" s="993"/>
      <c r="C501" s="994"/>
      <c r="D501" s="994"/>
      <c r="E501" s="775"/>
      <c r="F501" s="775"/>
      <c r="G501" s="993"/>
      <c r="H501" s="824"/>
      <c r="I501" s="995"/>
      <c r="J501" s="996"/>
      <c r="K501" s="995"/>
      <c r="L501" s="993"/>
      <c r="M501" s="993"/>
      <c r="N501" s="996"/>
      <c r="O501" s="915"/>
      <c r="P501" s="915"/>
      <c r="Q501" s="915"/>
    </row>
    <row r="502" spans="1:17" s="689" customFormat="1" x14ac:dyDescent="0.2">
      <c r="A502" s="1012"/>
      <c r="B502" s="993"/>
      <c r="C502" s="994"/>
      <c r="D502" s="994"/>
      <c r="E502" s="775"/>
      <c r="F502" s="775"/>
      <c r="G502" s="993"/>
      <c r="H502" s="824"/>
      <c r="I502" s="995"/>
      <c r="J502" s="996"/>
      <c r="K502" s="995"/>
      <c r="L502" s="993"/>
      <c r="M502" s="993"/>
      <c r="N502" s="996"/>
      <c r="O502" s="915"/>
      <c r="P502" s="915"/>
      <c r="Q502" s="915"/>
    </row>
    <row r="503" spans="1:17" s="689" customFormat="1" x14ac:dyDescent="0.2">
      <c r="A503" s="1012"/>
      <c r="B503" s="993"/>
      <c r="C503" s="994"/>
      <c r="D503" s="994"/>
      <c r="E503" s="775"/>
      <c r="F503" s="775"/>
      <c r="G503" s="993"/>
      <c r="H503" s="824"/>
      <c r="I503" s="995"/>
      <c r="J503" s="996"/>
      <c r="K503" s="995"/>
      <c r="L503" s="993"/>
      <c r="M503" s="993"/>
      <c r="N503" s="996"/>
      <c r="O503" s="915"/>
      <c r="P503" s="915"/>
      <c r="Q503" s="915"/>
    </row>
    <row r="504" spans="1:17" s="689" customFormat="1" x14ac:dyDescent="0.2">
      <c r="A504" s="1012"/>
      <c r="B504" s="993"/>
      <c r="C504" s="994"/>
      <c r="D504" s="994"/>
      <c r="E504" s="775"/>
      <c r="F504" s="775"/>
      <c r="G504" s="993"/>
      <c r="H504" s="824"/>
      <c r="I504" s="995"/>
      <c r="J504" s="996"/>
      <c r="K504" s="995"/>
      <c r="L504" s="993"/>
      <c r="M504" s="993"/>
      <c r="N504" s="996"/>
      <c r="O504" s="915"/>
      <c r="P504" s="915"/>
      <c r="Q504" s="915"/>
    </row>
    <row r="505" spans="1:17" s="689" customFormat="1" x14ac:dyDescent="0.2">
      <c r="A505" s="1012"/>
      <c r="B505" s="993"/>
      <c r="C505" s="994"/>
      <c r="D505" s="994"/>
      <c r="E505" s="775"/>
      <c r="F505" s="775"/>
      <c r="G505" s="993"/>
      <c r="H505" s="824"/>
      <c r="I505" s="995"/>
      <c r="J505" s="996"/>
      <c r="K505" s="995"/>
      <c r="L505" s="993"/>
      <c r="M505" s="993"/>
      <c r="N505" s="996"/>
      <c r="O505" s="915"/>
      <c r="P505" s="915"/>
      <c r="Q505" s="915"/>
    </row>
    <row r="506" spans="1:17" s="689" customFormat="1" x14ac:dyDescent="0.2">
      <c r="A506" s="1012"/>
      <c r="B506" s="993"/>
      <c r="C506" s="994"/>
      <c r="D506" s="994"/>
      <c r="E506" s="775"/>
      <c r="F506" s="775"/>
      <c r="G506" s="993"/>
      <c r="H506" s="824"/>
      <c r="I506" s="995"/>
      <c r="J506" s="996"/>
      <c r="K506" s="995"/>
      <c r="L506" s="993"/>
      <c r="M506" s="993"/>
      <c r="N506" s="996"/>
      <c r="O506" s="915"/>
      <c r="P506" s="915"/>
      <c r="Q506" s="915"/>
    </row>
    <row r="507" spans="1:17" s="689" customFormat="1" x14ac:dyDescent="0.2">
      <c r="A507" s="1012"/>
      <c r="B507" s="993"/>
      <c r="C507" s="994"/>
      <c r="D507" s="994"/>
      <c r="E507" s="775"/>
      <c r="F507" s="775"/>
      <c r="G507" s="993"/>
      <c r="H507" s="824"/>
      <c r="I507" s="995"/>
      <c r="J507" s="996"/>
      <c r="K507" s="995"/>
      <c r="L507" s="993"/>
      <c r="M507" s="993"/>
      <c r="N507" s="996"/>
      <c r="O507" s="915"/>
      <c r="P507" s="915"/>
      <c r="Q507" s="915"/>
    </row>
    <row r="508" spans="1:17" s="689" customFormat="1" x14ac:dyDescent="0.2">
      <c r="A508" s="1012"/>
      <c r="B508" s="993"/>
      <c r="C508" s="994"/>
      <c r="D508" s="994"/>
      <c r="E508" s="775"/>
      <c r="F508" s="775"/>
      <c r="G508" s="993"/>
      <c r="H508" s="824"/>
      <c r="I508" s="995"/>
      <c r="J508" s="996"/>
      <c r="K508" s="995"/>
      <c r="L508" s="993"/>
      <c r="M508" s="993"/>
      <c r="N508" s="996"/>
      <c r="O508" s="915"/>
      <c r="P508" s="915"/>
      <c r="Q508" s="915"/>
    </row>
    <row r="509" spans="1:17" s="689" customFormat="1" x14ac:dyDescent="0.2">
      <c r="A509" s="1012"/>
      <c r="B509" s="993"/>
      <c r="C509" s="994"/>
      <c r="D509" s="994"/>
      <c r="E509" s="775"/>
      <c r="F509" s="775"/>
      <c r="G509" s="993"/>
      <c r="H509" s="824"/>
      <c r="I509" s="995"/>
      <c r="J509" s="996"/>
      <c r="K509" s="995"/>
      <c r="L509" s="993"/>
      <c r="M509" s="993"/>
      <c r="N509" s="996"/>
      <c r="O509" s="915"/>
      <c r="P509" s="915"/>
      <c r="Q509" s="915"/>
    </row>
    <row r="510" spans="1:17" s="689" customFormat="1" x14ac:dyDescent="0.2">
      <c r="A510" s="1012"/>
      <c r="B510" s="993"/>
      <c r="C510" s="994"/>
      <c r="D510" s="994"/>
      <c r="E510" s="775"/>
      <c r="F510" s="775"/>
      <c r="G510" s="993"/>
      <c r="H510" s="824"/>
      <c r="I510" s="995"/>
      <c r="J510" s="996"/>
      <c r="K510" s="995"/>
      <c r="L510" s="993"/>
      <c r="M510" s="993"/>
      <c r="N510" s="996"/>
      <c r="O510" s="915"/>
      <c r="P510" s="915"/>
      <c r="Q510" s="915"/>
    </row>
    <row r="511" spans="1:17" s="689" customFormat="1" x14ac:dyDescent="0.2">
      <c r="A511" s="1012"/>
      <c r="B511" s="993"/>
      <c r="C511" s="994"/>
      <c r="D511" s="994"/>
      <c r="E511" s="775"/>
      <c r="F511" s="775"/>
      <c r="G511" s="993"/>
      <c r="H511" s="824"/>
      <c r="I511" s="995"/>
      <c r="J511" s="996"/>
      <c r="K511" s="995"/>
      <c r="L511" s="993"/>
      <c r="M511" s="993"/>
      <c r="N511" s="996"/>
      <c r="O511" s="915"/>
      <c r="P511" s="915"/>
      <c r="Q511" s="915"/>
    </row>
    <row r="512" spans="1:17" s="689" customFormat="1" x14ac:dyDescent="0.2">
      <c r="A512" s="1012"/>
      <c r="B512" s="993"/>
      <c r="C512" s="994"/>
      <c r="D512" s="994"/>
      <c r="E512" s="775"/>
      <c r="F512" s="775"/>
      <c r="G512" s="993"/>
      <c r="H512" s="824"/>
      <c r="I512" s="995"/>
      <c r="J512" s="996"/>
      <c r="K512" s="995"/>
      <c r="L512" s="993"/>
      <c r="M512" s="993"/>
      <c r="N512" s="996"/>
      <c r="O512" s="915"/>
      <c r="P512" s="915"/>
      <c r="Q512" s="915"/>
    </row>
    <row r="513" spans="1:17" s="689" customFormat="1" x14ac:dyDescent="0.2">
      <c r="A513" s="1012"/>
      <c r="B513" s="993"/>
      <c r="C513" s="994"/>
      <c r="D513" s="994"/>
      <c r="E513" s="775"/>
      <c r="F513" s="775"/>
      <c r="G513" s="993"/>
      <c r="H513" s="824"/>
      <c r="I513" s="995"/>
      <c r="J513" s="996"/>
      <c r="K513" s="995"/>
      <c r="L513" s="993"/>
      <c r="M513" s="993"/>
      <c r="N513" s="996"/>
      <c r="O513" s="915"/>
      <c r="P513" s="915"/>
      <c r="Q513" s="915"/>
    </row>
    <row r="514" spans="1:17" s="689" customFormat="1" x14ac:dyDescent="0.2">
      <c r="A514" s="1012"/>
      <c r="B514" s="993"/>
      <c r="C514" s="994"/>
      <c r="D514" s="994"/>
      <c r="E514" s="775"/>
      <c r="F514" s="775"/>
      <c r="G514" s="993"/>
      <c r="H514" s="824"/>
      <c r="I514" s="995"/>
      <c r="J514" s="996"/>
      <c r="K514" s="995"/>
      <c r="L514" s="993"/>
      <c r="M514" s="993"/>
      <c r="N514" s="996"/>
      <c r="O514" s="915"/>
      <c r="P514" s="915"/>
      <c r="Q514" s="915"/>
    </row>
    <row r="515" spans="1:17" s="689" customFormat="1" x14ac:dyDescent="0.2">
      <c r="A515" s="1012"/>
      <c r="B515" s="993"/>
      <c r="C515" s="994"/>
      <c r="D515" s="994"/>
      <c r="E515" s="775"/>
      <c r="F515" s="775"/>
      <c r="G515" s="993"/>
      <c r="H515" s="824"/>
      <c r="I515" s="995"/>
      <c r="J515" s="996"/>
      <c r="K515" s="995"/>
      <c r="L515" s="993"/>
      <c r="M515" s="993"/>
      <c r="N515" s="996"/>
      <c r="O515" s="915"/>
      <c r="P515" s="915"/>
      <c r="Q515" s="915"/>
    </row>
    <row r="516" spans="1:17" s="689" customFormat="1" x14ac:dyDescent="0.2">
      <c r="A516" s="1012"/>
      <c r="B516" s="993"/>
      <c r="C516" s="994"/>
      <c r="D516" s="994"/>
      <c r="E516" s="775"/>
      <c r="F516" s="775"/>
      <c r="G516" s="993"/>
      <c r="H516" s="824"/>
      <c r="I516" s="995"/>
      <c r="J516" s="996"/>
      <c r="K516" s="995"/>
      <c r="L516" s="993"/>
      <c r="M516" s="993"/>
      <c r="N516" s="996"/>
      <c r="O516" s="915"/>
      <c r="P516" s="915"/>
      <c r="Q516" s="915"/>
    </row>
    <row r="517" spans="1:17" s="689" customFormat="1" x14ac:dyDescent="0.2">
      <c r="A517" s="1012"/>
      <c r="B517" s="993"/>
      <c r="C517" s="994"/>
      <c r="D517" s="994"/>
      <c r="E517" s="775"/>
      <c r="F517" s="775"/>
      <c r="G517" s="993"/>
      <c r="H517" s="824"/>
      <c r="I517" s="995"/>
      <c r="J517" s="996"/>
      <c r="K517" s="995"/>
      <c r="L517" s="993"/>
      <c r="M517" s="993"/>
      <c r="N517" s="996"/>
      <c r="O517" s="915"/>
      <c r="P517" s="915"/>
      <c r="Q517" s="915"/>
    </row>
    <row r="518" spans="1:17" s="689" customFormat="1" x14ac:dyDescent="0.2">
      <c r="A518" s="1012"/>
      <c r="B518" s="993"/>
      <c r="C518" s="994"/>
      <c r="D518" s="994"/>
      <c r="E518" s="775"/>
      <c r="F518" s="775"/>
      <c r="G518" s="993"/>
      <c r="H518" s="824"/>
      <c r="I518" s="995"/>
      <c r="J518" s="996"/>
      <c r="K518" s="995"/>
      <c r="L518" s="993"/>
      <c r="M518" s="993"/>
      <c r="N518" s="996"/>
      <c r="O518" s="915"/>
      <c r="P518" s="915"/>
      <c r="Q518" s="915"/>
    </row>
    <row r="519" spans="1:17" s="689" customFormat="1" x14ac:dyDescent="0.2">
      <c r="A519" s="1012"/>
      <c r="B519" s="993"/>
      <c r="C519" s="994"/>
      <c r="D519" s="994"/>
      <c r="E519" s="775"/>
      <c r="F519" s="775"/>
      <c r="G519" s="993"/>
      <c r="H519" s="824"/>
      <c r="I519" s="995"/>
      <c r="J519" s="996"/>
      <c r="K519" s="995"/>
      <c r="L519" s="993"/>
      <c r="M519" s="993"/>
      <c r="N519" s="996"/>
      <c r="O519" s="915"/>
      <c r="P519" s="915"/>
      <c r="Q519" s="915"/>
    </row>
    <row r="520" spans="1:17" s="689" customFormat="1" x14ac:dyDescent="0.2">
      <c r="A520" s="1012"/>
      <c r="B520" s="993"/>
      <c r="C520" s="994"/>
      <c r="D520" s="994"/>
      <c r="E520" s="775"/>
      <c r="F520" s="775"/>
      <c r="G520" s="993"/>
      <c r="H520" s="824"/>
      <c r="I520" s="995"/>
      <c r="J520" s="996"/>
      <c r="K520" s="995"/>
      <c r="L520" s="993"/>
      <c r="M520" s="993"/>
      <c r="N520" s="996"/>
      <c r="O520" s="915"/>
      <c r="P520" s="915"/>
      <c r="Q520" s="915"/>
    </row>
    <row r="521" spans="1:17" s="689" customFormat="1" x14ac:dyDescent="0.2">
      <c r="A521" s="1012"/>
      <c r="B521" s="993"/>
      <c r="C521" s="994"/>
      <c r="D521" s="994"/>
      <c r="E521" s="775"/>
      <c r="F521" s="775"/>
      <c r="G521" s="993"/>
      <c r="H521" s="824"/>
      <c r="I521" s="995"/>
      <c r="J521" s="996"/>
      <c r="K521" s="995"/>
      <c r="L521" s="993"/>
      <c r="M521" s="993"/>
      <c r="N521" s="996"/>
      <c r="O521" s="915"/>
      <c r="P521" s="915"/>
      <c r="Q521" s="915"/>
    </row>
    <row r="522" spans="1:17" s="689" customFormat="1" x14ac:dyDescent="0.2">
      <c r="A522" s="1012"/>
      <c r="B522" s="993"/>
      <c r="C522" s="994"/>
      <c r="D522" s="994"/>
      <c r="E522" s="775"/>
      <c r="F522" s="775"/>
      <c r="G522" s="993"/>
      <c r="H522" s="824"/>
      <c r="I522" s="995"/>
      <c r="J522" s="996"/>
      <c r="K522" s="995"/>
      <c r="L522" s="993"/>
      <c r="M522" s="993"/>
      <c r="N522" s="996"/>
      <c r="O522" s="915"/>
      <c r="P522" s="915"/>
      <c r="Q522" s="915"/>
    </row>
    <row r="523" spans="1:17" s="689" customFormat="1" x14ac:dyDescent="0.2">
      <c r="A523" s="1012"/>
      <c r="B523" s="993"/>
      <c r="C523" s="994"/>
      <c r="D523" s="994"/>
      <c r="E523" s="775"/>
      <c r="F523" s="775"/>
      <c r="G523" s="993"/>
      <c r="H523" s="824"/>
      <c r="I523" s="995"/>
      <c r="J523" s="996"/>
      <c r="K523" s="995"/>
      <c r="L523" s="993"/>
      <c r="M523" s="993"/>
      <c r="N523" s="996"/>
      <c r="O523" s="915"/>
      <c r="P523" s="915"/>
      <c r="Q523" s="915"/>
    </row>
    <row r="524" spans="1:17" s="689" customFormat="1" x14ac:dyDescent="0.2">
      <c r="A524" s="1012"/>
      <c r="B524" s="993"/>
      <c r="C524" s="994"/>
      <c r="D524" s="994"/>
      <c r="E524" s="775"/>
      <c r="F524" s="775"/>
      <c r="G524" s="993"/>
      <c r="H524" s="824"/>
      <c r="I524" s="995"/>
      <c r="J524" s="996"/>
      <c r="K524" s="995"/>
      <c r="L524" s="993"/>
      <c r="M524" s="993"/>
      <c r="N524" s="996"/>
      <c r="O524" s="915"/>
      <c r="P524" s="915"/>
      <c r="Q524" s="915"/>
    </row>
    <row r="525" spans="1:17" s="689" customFormat="1" x14ac:dyDescent="0.2">
      <c r="A525" s="1012"/>
      <c r="B525" s="993"/>
      <c r="C525" s="994"/>
      <c r="D525" s="994"/>
      <c r="E525" s="775"/>
      <c r="F525" s="775"/>
      <c r="G525" s="993"/>
      <c r="H525" s="824"/>
      <c r="I525" s="995"/>
      <c r="J525" s="996"/>
      <c r="K525" s="995"/>
      <c r="L525" s="993"/>
      <c r="M525" s="993"/>
      <c r="N525" s="996"/>
      <c r="O525" s="915"/>
      <c r="P525" s="915"/>
      <c r="Q525" s="915"/>
    </row>
    <row r="526" spans="1:17" s="689" customFormat="1" x14ac:dyDescent="0.2">
      <c r="A526" s="1012"/>
      <c r="B526" s="993"/>
      <c r="C526" s="994"/>
      <c r="D526" s="994"/>
      <c r="E526" s="775"/>
      <c r="F526" s="775"/>
      <c r="G526" s="993"/>
      <c r="H526" s="824"/>
      <c r="I526" s="995"/>
      <c r="J526" s="996"/>
      <c r="K526" s="995"/>
      <c r="L526" s="993"/>
      <c r="M526" s="993"/>
      <c r="N526" s="996"/>
      <c r="O526" s="915"/>
      <c r="P526" s="915"/>
      <c r="Q526" s="915"/>
    </row>
    <row r="527" spans="1:17" s="689" customFormat="1" x14ac:dyDescent="0.2">
      <c r="A527" s="1012"/>
      <c r="B527" s="993"/>
      <c r="C527" s="994"/>
      <c r="D527" s="994"/>
      <c r="E527" s="775"/>
      <c r="F527" s="775"/>
      <c r="G527" s="993"/>
      <c r="H527" s="824"/>
      <c r="I527" s="995"/>
      <c r="J527" s="996"/>
      <c r="K527" s="995"/>
      <c r="L527" s="993"/>
      <c r="M527" s="993"/>
      <c r="N527" s="996"/>
      <c r="O527" s="915"/>
      <c r="P527" s="915"/>
      <c r="Q527" s="915"/>
    </row>
    <row r="528" spans="1:17" s="689" customFormat="1" x14ac:dyDescent="0.2">
      <c r="A528" s="1012"/>
      <c r="B528" s="993"/>
      <c r="C528" s="994"/>
      <c r="D528" s="994"/>
      <c r="E528" s="775"/>
      <c r="F528" s="775"/>
      <c r="G528" s="993"/>
      <c r="H528" s="824"/>
      <c r="I528" s="995"/>
      <c r="J528" s="996"/>
      <c r="K528" s="995"/>
      <c r="L528" s="993"/>
      <c r="M528" s="993"/>
      <c r="N528" s="996"/>
      <c r="O528" s="915"/>
      <c r="P528" s="915"/>
      <c r="Q528" s="915"/>
    </row>
    <row r="529" spans="1:17" s="689" customFormat="1" x14ac:dyDescent="0.2">
      <c r="A529" s="1012"/>
      <c r="B529" s="993"/>
      <c r="C529" s="994"/>
      <c r="D529" s="994"/>
      <c r="E529" s="775"/>
      <c r="F529" s="775"/>
      <c r="G529" s="993"/>
      <c r="H529" s="824"/>
      <c r="I529" s="995"/>
      <c r="J529" s="996"/>
      <c r="K529" s="995"/>
      <c r="L529" s="993"/>
      <c r="M529" s="993"/>
      <c r="N529" s="996"/>
      <c r="O529" s="915"/>
      <c r="P529" s="915"/>
      <c r="Q529" s="915"/>
    </row>
    <row r="530" spans="1:17" s="689" customFormat="1" x14ac:dyDescent="0.2">
      <c r="A530" s="1012"/>
      <c r="B530" s="993"/>
      <c r="C530" s="994"/>
      <c r="D530" s="994"/>
      <c r="E530" s="775"/>
      <c r="F530" s="775"/>
      <c r="G530" s="993"/>
      <c r="H530" s="824"/>
      <c r="I530" s="995"/>
      <c r="J530" s="996"/>
      <c r="K530" s="995"/>
      <c r="L530" s="993"/>
      <c r="M530" s="993"/>
      <c r="N530" s="996"/>
      <c r="O530" s="915"/>
      <c r="P530" s="915"/>
      <c r="Q530" s="915"/>
    </row>
    <row r="531" spans="1:17" s="689" customFormat="1" x14ac:dyDescent="0.2">
      <c r="A531" s="1012"/>
      <c r="B531" s="993"/>
      <c r="C531" s="994"/>
      <c r="D531" s="994"/>
      <c r="E531" s="775"/>
      <c r="F531" s="775"/>
      <c r="G531" s="993"/>
      <c r="H531" s="824"/>
      <c r="I531" s="995"/>
      <c r="J531" s="996"/>
      <c r="K531" s="995"/>
      <c r="L531" s="993"/>
      <c r="M531" s="993"/>
      <c r="N531" s="996"/>
      <c r="O531" s="915"/>
      <c r="P531" s="915"/>
      <c r="Q531" s="915"/>
    </row>
    <row r="532" spans="1:17" s="689" customFormat="1" x14ac:dyDescent="0.2">
      <c r="A532" s="1012"/>
      <c r="B532" s="993"/>
      <c r="C532" s="994"/>
      <c r="D532" s="994"/>
      <c r="E532" s="775"/>
      <c r="F532" s="775"/>
      <c r="G532" s="993"/>
      <c r="H532" s="824"/>
      <c r="I532" s="995"/>
      <c r="J532" s="996"/>
      <c r="K532" s="995"/>
      <c r="L532" s="993"/>
      <c r="M532" s="993"/>
      <c r="N532" s="996"/>
      <c r="O532" s="915"/>
      <c r="P532" s="915"/>
      <c r="Q532" s="915"/>
    </row>
    <row r="533" spans="1:17" s="689" customFormat="1" x14ac:dyDescent="0.2">
      <c r="A533" s="1012"/>
      <c r="B533" s="993"/>
      <c r="C533" s="994"/>
      <c r="D533" s="994"/>
      <c r="E533" s="775"/>
      <c r="F533" s="775"/>
      <c r="G533" s="993"/>
      <c r="H533" s="824"/>
      <c r="I533" s="995"/>
      <c r="J533" s="996"/>
      <c r="K533" s="995"/>
      <c r="L533" s="993"/>
      <c r="M533" s="993"/>
      <c r="N533" s="996"/>
      <c r="O533" s="915"/>
      <c r="P533" s="915"/>
      <c r="Q533" s="915"/>
    </row>
    <row r="534" spans="1:17" s="689" customFormat="1" x14ac:dyDescent="0.2">
      <c r="A534" s="1012"/>
      <c r="B534" s="993"/>
      <c r="C534" s="994"/>
      <c r="D534" s="994"/>
      <c r="E534" s="775"/>
      <c r="F534" s="775"/>
      <c r="G534" s="993"/>
      <c r="H534" s="824"/>
      <c r="I534" s="995"/>
      <c r="J534" s="996"/>
      <c r="K534" s="995"/>
      <c r="L534" s="993"/>
      <c r="M534" s="993"/>
      <c r="N534" s="996"/>
      <c r="O534" s="915"/>
      <c r="P534" s="915"/>
      <c r="Q534" s="915"/>
    </row>
    <row r="535" spans="1:17" s="689" customFormat="1" x14ac:dyDescent="0.2">
      <c r="A535" s="1012"/>
      <c r="B535" s="993"/>
      <c r="C535" s="994"/>
      <c r="D535" s="994"/>
      <c r="E535" s="775"/>
      <c r="F535" s="775"/>
      <c r="G535" s="993"/>
      <c r="H535" s="824"/>
      <c r="I535" s="995"/>
      <c r="J535" s="996"/>
      <c r="K535" s="995"/>
      <c r="L535" s="993"/>
      <c r="M535" s="993"/>
      <c r="N535" s="996"/>
      <c r="O535" s="915"/>
      <c r="P535" s="915"/>
      <c r="Q535" s="915"/>
    </row>
    <row r="536" spans="1:17" s="689" customFormat="1" x14ac:dyDescent="0.2">
      <c r="A536" s="1012"/>
      <c r="B536" s="993"/>
      <c r="C536" s="994"/>
      <c r="D536" s="994"/>
      <c r="E536" s="775"/>
      <c r="F536" s="775"/>
      <c r="G536" s="993"/>
      <c r="H536" s="824"/>
      <c r="I536" s="995"/>
      <c r="J536" s="996"/>
      <c r="K536" s="995"/>
      <c r="L536" s="993"/>
      <c r="M536" s="993"/>
      <c r="N536" s="996"/>
      <c r="O536" s="915"/>
      <c r="P536" s="915"/>
      <c r="Q536" s="915"/>
    </row>
    <row r="537" spans="1:17" s="689" customFormat="1" x14ac:dyDescent="0.2">
      <c r="A537" s="1012"/>
      <c r="B537" s="993"/>
      <c r="C537" s="994"/>
      <c r="D537" s="994"/>
      <c r="E537" s="775"/>
      <c r="F537" s="775"/>
      <c r="G537" s="993"/>
      <c r="H537" s="824"/>
      <c r="I537" s="995"/>
      <c r="J537" s="996"/>
      <c r="K537" s="995"/>
      <c r="L537" s="993"/>
      <c r="M537" s="993"/>
      <c r="N537" s="996"/>
      <c r="O537" s="915"/>
      <c r="P537" s="915"/>
      <c r="Q537" s="915"/>
    </row>
    <row r="538" spans="1:17" s="689" customFormat="1" x14ac:dyDescent="0.2">
      <c r="A538" s="1012"/>
      <c r="B538" s="993"/>
      <c r="C538" s="994"/>
      <c r="D538" s="994"/>
      <c r="E538" s="775"/>
      <c r="F538" s="775"/>
      <c r="G538" s="993"/>
      <c r="H538" s="824"/>
      <c r="I538" s="995"/>
      <c r="J538" s="996"/>
      <c r="K538" s="995"/>
      <c r="L538" s="993"/>
      <c r="M538" s="993"/>
      <c r="N538" s="996"/>
      <c r="O538" s="915"/>
      <c r="P538" s="915"/>
      <c r="Q538" s="915"/>
    </row>
    <row r="539" spans="1:17" s="689" customFormat="1" x14ac:dyDescent="0.2">
      <c r="A539" s="1012"/>
      <c r="B539" s="993"/>
      <c r="C539" s="994"/>
      <c r="D539" s="994"/>
      <c r="E539" s="775"/>
      <c r="F539" s="775"/>
      <c r="G539" s="993"/>
      <c r="H539" s="824"/>
      <c r="I539" s="995"/>
      <c r="J539" s="996"/>
      <c r="K539" s="995"/>
      <c r="L539" s="993"/>
      <c r="M539" s="993"/>
      <c r="N539" s="996"/>
      <c r="O539" s="915"/>
      <c r="P539" s="915"/>
      <c r="Q539" s="915"/>
    </row>
    <row r="540" spans="1:17" s="689" customFormat="1" x14ac:dyDescent="0.2">
      <c r="A540" s="1012"/>
      <c r="B540" s="993"/>
      <c r="C540" s="994"/>
      <c r="D540" s="994"/>
      <c r="E540" s="775"/>
      <c r="F540" s="775"/>
      <c r="G540" s="993"/>
      <c r="H540" s="824"/>
      <c r="I540" s="995"/>
      <c r="J540" s="996"/>
      <c r="K540" s="995"/>
      <c r="L540" s="993"/>
      <c r="M540" s="993"/>
      <c r="N540" s="996"/>
      <c r="O540" s="915"/>
      <c r="P540" s="915"/>
      <c r="Q540" s="915"/>
    </row>
    <row r="541" spans="1:17" s="689" customFormat="1" x14ac:dyDescent="0.2">
      <c r="A541" s="1012"/>
      <c r="B541" s="993"/>
      <c r="C541" s="994"/>
      <c r="D541" s="994"/>
      <c r="E541" s="775"/>
      <c r="F541" s="775"/>
      <c r="G541" s="993"/>
      <c r="H541" s="824"/>
      <c r="I541" s="995"/>
      <c r="J541" s="996"/>
      <c r="K541" s="995"/>
      <c r="L541" s="993"/>
      <c r="M541" s="993"/>
      <c r="N541" s="996"/>
      <c r="O541" s="915"/>
      <c r="P541" s="915"/>
      <c r="Q541" s="915"/>
    </row>
    <row r="542" spans="1:17" s="689" customFormat="1" x14ac:dyDescent="0.2">
      <c r="A542" s="1012"/>
      <c r="B542" s="993"/>
      <c r="C542" s="994"/>
      <c r="D542" s="994"/>
      <c r="E542" s="775"/>
      <c r="F542" s="775"/>
      <c r="G542" s="993"/>
      <c r="H542" s="824"/>
      <c r="I542" s="995"/>
      <c r="J542" s="996"/>
      <c r="K542" s="995"/>
      <c r="L542" s="993"/>
      <c r="M542" s="993"/>
      <c r="N542" s="996"/>
      <c r="O542" s="915"/>
      <c r="P542" s="915"/>
      <c r="Q542" s="915"/>
    </row>
    <row r="543" spans="1:17" s="689" customFormat="1" x14ac:dyDescent="0.2">
      <c r="A543" s="1012"/>
      <c r="B543" s="993"/>
      <c r="C543" s="994"/>
      <c r="D543" s="994"/>
      <c r="E543" s="775"/>
      <c r="F543" s="775"/>
      <c r="G543" s="993"/>
      <c r="H543" s="824"/>
      <c r="I543" s="995"/>
      <c r="J543" s="996"/>
      <c r="K543" s="995"/>
      <c r="L543" s="993"/>
      <c r="M543" s="993"/>
      <c r="N543" s="996"/>
      <c r="O543" s="915"/>
      <c r="P543" s="915"/>
      <c r="Q543" s="915"/>
    </row>
    <row r="544" spans="1:17" s="689" customFormat="1" x14ac:dyDescent="0.2">
      <c r="A544" s="1012"/>
      <c r="B544" s="993"/>
      <c r="C544" s="994"/>
      <c r="D544" s="994"/>
      <c r="E544" s="775"/>
      <c r="F544" s="775"/>
      <c r="G544" s="993"/>
      <c r="H544" s="824"/>
      <c r="I544" s="995"/>
      <c r="J544" s="996"/>
      <c r="K544" s="995"/>
      <c r="L544" s="993"/>
      <c r="M544" s="993"/>
      <c r="N544" s="996"/>
      <c r="O544" s="915"/>
      <c r="P544" s="915"/>
      <c r="Q544" s="915"/>
    </row>
    <row r="545" spans="1:17" s="689" customFormat="1" x14ac:dyDescent="0.2">
      <c r="A545" s="1012"/>
      <c r="B545" s="993"/>
      <c r="C545" s="994"/>
      <c r="D545" s="994"/>
      <c r="E545" s="775"/>
      <c r="F545" s="775"/>
      <c r="G545" s="993"/>
      <c r="H545" s="824"/>
      <c r="I545" s="995"/>
      <c r="J545" s="996"/>
      <c r="K545" s="995"/>
      <c r="L545" s="993"/>
      <c r="M545" s="993"/>
      <c r="N545" s="996"/>
      <c r="O545" s="915"/>
      <c r="P545" s="915"/>
      <c r="Q545" s="915"/>
    </row>
    <row r="546" spans="1:17" s="689" customFormat="1" x14ac:dyDescent="0.2">
      <c r="A546" s="1012"/>
      <c r="B546" s="993"/>
      <c r="C546" s="994"/>
      <c r="D546" s="994"/>
      <c r="E546" s="775"/>
      <c r="F546" s="775"/>
      <c r="G546" s="993"/>
      <c r="H546" s="824"/>
      <c r="I546" s="995"/>
      <c r="J546" s="996"/>
      <c r="K546" s="995"/>
      <c r="L546" s="993"/>
      <c r="M546" s="993"/>
      <c r="N546" s="996"/>
      <c r="O546" s="915"/>
      <c r="P546" s="915"/>
      <c r="Q546" s="915"/>
    </row>
    <row r="547" spans="1:17" s="689" customFormat="1" x14ac:dyDescent="0.2">
      <c r="A547" s="1012"/>
      <c r="B547" s="993"/>
      <c r="C547" s="994"/>
      <c r="D547" s="994"/>
      <c r="E547" s="775"/>
      <c r="F547" s="775"/>
      <c r="G547" s="993"/>
      <c r="H547" s="824"/>
      <c r="I547" s="995"/>
      <c r="J547" s="996"/>
      <c r="K547" s="995"/>
      <c r="L547" s="993"/>
      <c r="M547" s="993"/>
      <c r="N547" s="996"/>
      <c r="O547" s="915"/>
      <c r="P547" s="915"/>
      <c r="Q547" s="915"/>
    </row>
    <row r="548" spans="1:17" s="689" customFormat="1" x14ac:dyDescent="0.2">
      <c r="A548" s="1012"/>
      <c r="B548" s="993"/>
      <c r="C548" s="994"/>
      <c r="D548" s="994"/>
      <c r="E548" s="775"/>
      <c r="F548" s="775"/>
      <c r="G548" s="993"/>
      <c r="H548" s="824"/>
      <c r="I548" s="995"/>
      <c r="J548" s="996"/>
      <c r="K548" s="995"/>
      <c r="L548" s="993"/>
      <c r="M548" s="993"/>
      <c r="N548" s="996"/>
      <c r="O548" s="915"/>
      <c r="P548" s="915"/>
      <c r="Q548" s="915"/>
    </row>
    <row r="549" spans="1:17" s="689" customFormat="1" x14ac:dyDescent="0.2">
      <c r="A549" s="1012"/>
      <c r="B549" s="993"/>
      <c r="C549" s="994"/>
      <c r="D549" s="994"/>
      <c r="E549" s="775"/>
      <c r="F549" s="775"/>
      <c r="G549" s="993"/>
      <c r="H549" s="824"/>
      <c r="I549" s="995"/>
      <c r="J549" s="996"/>
      <c r="K549" s="995"/>
      <c r="L549" s="993"/>
      <c r="M549" s="993"/>
      <c r="N549" s="996"/>
      <c r="O549" s="915"/>
      <c r="P549" s="915"/>
      <c r="Q549" s="915"/>
    </row>
    <row r="550" spans="1:17" s="689" customFormat="1" x14ac:dyDescent="0.2">
      <c r="A550" s="1012"/>
      <c r="B550" s="993"/>
      <c r="C550" s="994"/>
      <c r="D550" s="994"/>
      <c r="E550" s="775"/>
      <c r="F550" s="775"/>
      <c r="G550" s="993"/>
      <c r="H550" s="824"/>
      <c r="I550" s="995"/>
      <c r="J550" s="996"/>
      <c r="K550" s="995"/>
      <c r="L550" s="993"/>
      <c r="M550" s="993"/>
      <c r="N550" s="996"/>
      <c r="O550" s="915"/>
      <c r="P550" s="915"/>
      <c r="Q550" s="915"/>
    </row>
    <row r="551" spans="1:17" s="689" customFormat="1" x14ac:dyDescent="0.2">
      <c r="A551" s="1012"/>
      <c r="B551" s="993"/>
      <c r="C551" s="994"/>
      <c r="D551" s="994"/>
      <c r="E551" s="775"/>
      <c r="F551" s="775"/>
      <c r="G551" s="993"/>
      <c r="H551" s="824"/>
      <c r="I551" s="995"/>
      <c r="J551" s="996"/>
      <c r="K551" s="995"/>
      <c r="L551" s="993"/>
      <c r="M551" s="993"/>
      <c r="N551" s="996"/>
      <c r="O551" s="915"/>
      <c r="P551" s="915"/>
      <c r="Q551" s="915"/>
    </row>
    <row r="552" spans="1:17" s="689" customFormat="1" x14ac:dyDescent="0.2">
      <c r="A552" s="1012"/>
      <c r="B552" s="993"/>
      <c r="C552" s="994"/>
      <c r="D552" s="994"/>
      <c r="E552" s="775"/>
      <c r="F552" s="775"/>
      <c r="G552" s="993"/>
      <c r="H552" s="824"/>
      <c r="I552" s="995"/>
      <c r="J552" s="996"/>
      <c r="K552" s="995"/>
      <c r="L552" s="993"/>
      <c r="M552" s="993"/>
      <c r="N552" s="996"/>
      <c r="O552" s="915"/>
      <c r="P552" s="915"/>
      <c r="Q552" s="915"/>
    </row>
    <row r="553" spans="1:17" s="689" customFormat="1" x14ac:dyDescent="0.2">
      <c r="A553" s="1012"/>
      <c r="B553" s="993"/>
      <c r="C553" s="994"/>
      <c r="D553" s="994"/>
      <c r="E553" s="775"/>
      <c r="F553" s="775"/>
      <c r="G553" s="993"/>
      <c r="H553" s="824"/>
      <c r="I553" s="995"/>
      <c r="J553" s="996"/>
      <c r="K553" s="995"/>
      <c r="L553" s="993"/>
      <c r="M553" s="993"/>
      <c r="N553" s="996"/>
      <c r="O553" s="915"/>
      <c r="P553" s="915"/>
      <c r="Q553" s="915"/>
    </row>
    <row r="554" spans="1:17" s="689" customFormat="1" x14ac:dyDescent="0.2">
      <c r="A554" s="1012"/>
      <c r="B554" s="993"/>
      <c r="C554" s="994"/>
      <c r="D554" s="994"/>
      <c r="E554" s="775"/>
      <c r="F554" s="775"/>
      <c r="G554" s="993"/>
      <c r="H554" s="824"/>
      <c r="I554" s="995"/>
      <c r="J554" s="996"/>
      <c r="K554" s="995"/>
      <c r="L554" s="993"/>
      <c r="M554" s="993"/>
      <c r="N554" s="996"/>
      <c r="O554" s="915"/>
      <c r="P554" s="915"/>
      <c r="Q554" s="915"/>
    </row>
    <row r="555" spans="1:17" s="689" customFormat="1" x14ac:dyDescent="0.2">
      <c r="A555" s="1012"/>
      <c r="B555" s="993"/>
      <c r="C555" s="994"/>
      <c r="D555" s="994"/>
      <c r="E555" s="775"/>
      <c r="F555" s="775"/>
      <c r="G555" s="993"/>
      <c r="H555" s="824"/>
      <c r="I555" s="995"/>
      <c r="J555" s="996"/>
      <c r="K555" s="995"/>
      <c r="L555" s="993"/>
      <c r="M555" s="993"/>
      <c r="N555" s="996"/>
      <c r="O555" s="915"/>
      <c r="P555" s="915"/>
      <c r="Q555" s="915"/>
    </row>
    <row r="556" spans="1:17" s="689" customFormat="1" x14ac:dyDescent="0.2">
      <c r="A556" s="1012"/>
      <c r="B556" s="993"/>
      <c r="C556" s="994"/>
      <c r="D556" s="994"/>
      <c r="E556" s="775"/>
      <c r="F556" s="775"/>
      <c r="G556" s="993"/>
      <c r="H556" s="824"/>
      <c r="I556" s="995"/>
      <c r="J556" s="996"/>
      <c r="K556" s="995"/>
      <c r="L556" s="993"/>
      <c r="M556" s="993"/>
      <c r="N556" s="996"/>
      <c r="O556" s="915"/>
      <c r="P556" s="915"/>
      <c r="Q556" s="915"/>
    </row>
    <row r="557" spans="1:17" s="689" customFormat="1" x14ac:dyDescent="0.2">
      <c r="A557" s="1012"/>
      <c r="B557" s="993"/>
      <c r="C557" s="994"/>
      <c r="D557" s="994"/>
      <c r="E557" s="775"/>
      <c r="F557" s="775"/>
      <c r="G557" s="993"/>
      <c r="H557" s="824"/>
      <c r="I557" s="995"/>
      <c r="J557" s="996"/>
      <c r="K557" s="995"/>
      <c r="L557" s="993"/>
      <c r="M557" s="993"/>
      <c r="N557" s="996"/>
      <c r="O557" s="915"/>
      <c r="P557" s="915"/>
      <c r="Q557" s="915"/>
    </row>
    <row r="558" spans="1:17" s="689" customFormat="1" x14ac:dyDescent="0.2">
      <c r="A558" s="1012"/>
      <c r="B558" s="993"/>
      <c r="C558" s="994"/>
      <c r="D558" s="994"/>
      <c r="E558" s="775"/>
      <c r="F558" s="775"/>
      <c r="G558" s="993"/>
      <c r="H558" s="824"/>
      <c r="I558" s="995"/>
      <c r="J558" s="996"/>
      <c r="K558" s="995"/>
      <c r="L558" s="993"/>
      <c r="M558" s="993"/>
      <c r="N558" s="996"/>
      <c r="O558" s="915"/>
      <c r="P558" s="915"/>
      <c r="Q558" s="915"/>
    </row>
    <row r="559" spans="1:17" s="689" customFormat="1" x14ac:dyDescent="0.2">
      <c r="A559" s="1012"/>
      <c r="B559" s="993"/>
      <c r="C559" s="994"/>
      <c r="D559" s="994"/>
      <c r="E559" s="775"/>
      <c r="F559" s="775"/>
      <c r="G559" s="993"/>
      <c r="H559" s="824"/>
      <c r="I559" s="995"/>
      <c r="J559" s="996"/>
      <c r="K559" s="995"/>
      <c r="L559" s="993"/>
      <c r="M559" s="993"/>
      <c r="N559" s="996"/>
      <c r="O559" s="915"/>
      <c r="P559" s="915"/>
      <c r="Q559" s="915"/>
    </row>
    <row r="560" spans="1:17" s="689" customFormat="1" x14ac:dyDescent="0.2">
      <c r="A560" s="1012"/>
      <c r="B560" s="993"/>
      <c r="C560" s="994"/>
      <c r="D560" s="994"/>
      <c r="E560" s="775"/>
      <c r="F560" s="775"/>
      <c r="G560" s="993"/>
      <c r="H560" s="824"/>
      <c r="I560" s="995"/>
      <c r="J560" s="996"/>
      <c r="K560" s="995"/>
      <c r="L560" s="993"/>
      <c r="M560" s="993"/>
      <c r="N560" s="996"/>
      <c r="O560" s="915"/>
      <c r="P560" s="915"/>
      <c r="Q560" s="915"/>
    </row>
    <row r="561" spans="1:17" s="689" customFormat="1" x14ac:dyDescent="0.2">
      <c r="A561" s="1012"/>
      <c r="B561" s="993"/>
      <c r="C561" s="994"/>
      <c r="D561" s="994"/>
      <c r="E561" s="775"/>
      <c r="F561" s="775"/>
      <c r="G561" s="993"/>
      <c r="H561" s="824"/>
      <c r="I561" s="995"/>
      <c r="J561" s="996"/>
      <c r="K561" s="995"/>
      <c r="L561" s="993"/>
      <c r="M561" s="993"/>
      <c r="N561" s="996"/>
      <c r="O561" s="915"/>
      <c r="P561" s="915"/>
      <c r="Q561" s="915"/>
    </row>
    <row r="562" spans="1:17" s="689" customFormat="1" x14ac:dyDescent="0.2">
      <c r="A562" s="1012"/>
      <c r="B562" s="993"/>
      <c r="C562" s="994"/>
      <c r="D562" s="994"/>
      <c r="E562" s="775"/>
      <c r="F562" s="775"/>
      <c r="G562" s="993"/>
      <c r="H562" s="824"/>
      <c r="I562" s="995"/>
      <c r="J562" s="996"/>
      <c r="K562" s="995"/>
      <c r="L562" s="993"/>
      <c r="M562" s="993"/>
      <c r="N562" s="996"/>
      <c r="O562" s="915"/>
      <c r="P562" s="915"/>
      <c r="Q562" s="915"/>
    </row>
    <row r="563" spans="1:17" s="689" customFormat="1" x14ac:dyDescent="0.2">
      <c r="A563" s="1012"/>
      <c r="B563" s="993"/>
      <c r="C563" s="994"/>
      <c r="D563" s="994"/>
      <c r="E563" s="775"/>
      <c r="F563" s="775"/>
      <c r="G563" s="993"/>
      <c r="H563" s="824"/>
      <c r="I563" s="995"/>
      <c r="J563" s="996"/>
      <c r="K563" s="995"/>
      <c r="L563" s="993"/>
      <c r="M563" s="993"/>
      <c r="N563" s="996"/>
      <c r="O563" s="915"/>
      <c r="P563" s="915"/>
      <c r="Q563" s="915"/>
    </row>
    <row r="564" spans="1:17" s="689" customFormat="1" x14ac:dyDescent="0.2">
      <c r="A564" s="1012"/>
      <c r="B564" s="993"/>
      <c r="C564" s="994"/>
      <c r="D564" s="994"/>
      <c r="E564" s="775"/>
      <c r="F564" s="775"/>
      <c r="G564" s="993"/>
      <c r="H564" s="824"/>
      <c r="I564" s="995"/>
      <c r="J564" s="996"/>
      <c r="K564" s="995"/>
      <c r="L564" s="993"/>
      <c r="M564" s="993"/>
      <c r="N564" s="996"/>
      <c r="O564" s="915"/>
      <c r="P564" s="915"/>
      <c r="Q564" s="915"/>
    </row>
    <row r="565" spans="1:17" s="689" customFormat="1" x14ac:dyDescent="0.2">
      <c r="A565" s="1012"/>
      <c r="B565" s="993"/>
      <c r="C565" s="994"/>
      <c r="D565" s="994"/>
      <c r="E565" s="775"/>
      <c r="F565" s="775"/>
      <c r="G565" s="993"/>
      <c r="H565" s="824"/>
      <c r="I565" s="995"/>
      <c r="J565" s="996"/>
      <c r="K565" s="995"/>
      <c r="L565" s="993"/>
      <c r="M565" s="993"/>
      <c r="N565" s="996"/>
      <c r="O565" s="915"/>
      <c r="P565" s="915"/>
      <c r="Q565" s="915"/>
    </row>
    <row r="566" spans="1:17" s="689" customFormat="1" x14ac:dyDescent="0.2">
      <c r="A566" s="1012"/>
      <c r="B566" s="993"/>
      <c r="C566" s="994"/>
      <c r="D566" s="994"/>
      <c r="E566" s="775"/>
      <c r="F566" s="775"/>
      <c r="G566" s="993"/>
      <c r="H566" s="824"/>
      <c r="I566" s="995"/>
      <c r="J566" s="996"/>
      <c r="K566" s="995"/>
      <c r="L566" s="993"/>
      <c r="M566" s="993"/>
      <c r="N566" s="996"/>
      <c r="O566" s="915"/>
      <c r="P566" s="915"/>
      <c r="Q566" s="915"/>
    </row>
    <row r="567" spans="1:17" s="689" customFormat="1" x14ac:dyDescent="0.2">
      <c r="A567" s="1012"/>
      <c r="B567" s="993"/>
      <c r="C567" s="994"/>
      <c r="D567" s="994"/>
      <c r="E567" s="775"/>
      <c r="F567" s="775"/>
      <c r="G567" s="993"/>
      <c r="H567" s="824"/>
      <c r="I567" s="995"/>
      <c r="J567" s="996"/>
      <c r="K567" s="995"/>
      <c r="L567" s="993"/>
      <c r="M567" s="993"/>
      <c r="N567" s="996"/>
      <c r="O567" s="915"/>
      <c r="P567" s="915"/>
      <c r="Q567" s="915"/>
    </row>
    <row r="568" spans="1:17" s="689" customFormat="1" x14ac:dyDescent="0.2">
      <c r="A568" s="1012"/>
      <c r="B568" s="993"/>
      <c r="C568" s="994"/>
      <c r="D568" s="994"/>
      <c r="E568" s="775"/>
      <c r="F568" s="775"/>
      <c r="G568" s="993"/>
      <c r="H568" s="824"/>
      <c r="I568" s="995"/>
      <c r="J568" s="996"/>
      <c r="K568" s="995"/>
      <c r="L568" s="993"/>
      <c r="M568" s="993"/>
      <c r="N568" s="996"/>
      <c r="O568" s="915"/>
      <c r="P568" s="915"/>
      <c r="Q568" s="915"/>
    </row>
    <row r="569" spans="1:17" s="689" customFormat="1" x14ac:dyDescent="0.2">
      <c r="A569" s="1012"/>
      <c r="B569" s="993"/>
      <c r="C569" s="994"/>
      <c r="D569" s="994"/>
      <c r="E569" s="775"/>
      <c r="F569" s="775"/>
      <c r="G569" s="993"/>
      <c r="H569" s="824"/>
      <c r="I569" s="995"/>
      <c r="J569" s="996"/>
      <c r="K569" s="995"/>
      <c r="L569" s="993"/>
      <c r="M569" s="993"/>
      <c r="N569" s="996"/>
      <c r="O569" s="915"/>
      <c r="P569" s="915"/>
      <c r="Q569" s="915"/>
    </row>
    <row r="570" spans="1:17" s="689" customFormat="1" x14ac:dyDescent="0.2">
      <c r="A570" s="1012"/>
      <c r="B570" s="993"/>
      <c r="C570" s="994"/>
      <c r="D570" s="994"/>
      <c r="E570" s="775"/>
      <c r="F570" s="775"/>
      <c r="G570" s="993"/>
      <c r="H570" s="824"/>
      <c r="I570" s="995"/>
      <c r="J570" s="996"/>
      <c r="K570" s="995"/>
      <c r="L570" s="993"/>
      <c r="M570" s="993"/>
      <c r="N570" s="996"/>
      <c r="O570" s="915"/>
      <c r="P570" s="915"/>
      <c r="Q570" s="915"/>
    </row>
    <row r="571" spans="1:17" s="689" customFormat="1" x14ac:dyDescent="0.2">
      <c r="A571" s="1012"/>
      <c r="B571" s="993"/>
      <c r="C571" s="994"/>
      <c r="D571" s="994"/>
      <c r="E571" s="775"/>
      <c r="F571" s="775"/>
      <c r="G571" s="993"/>
      <c r="H571" s="824"/>
      <c r="I571" s="995"/>
      <c r="J571" s="996"/>
      <c r="K571" s="995"/>
      <c r="L571" s="993"/>
      <c r="M571" s="993"/>
      <c r="N571" s="996"/>
      <c r="O571" s="915"/>
      <c r="P571" s="915"/>
      <c r="Q571" s="915"/>
    </row>
    <row r="572" spans="1:17" s="689" customFormat="1" x14ac:dyDescent="0.2">
      <c r="A572" s="1012"/>
      <c r="B572" s="993"/>
      <c r="C572" s="994"/>
      <c r="D572" s="994"/>
      <c r="E572" s="775"/>
      <c r="F572" s="775"/>
      <c r="G572" s="993"/>
      <c r="H572" s="824"/>
      <c r="I572" s="995"/>
      <c r="J572" s="996"/>
      <c r="K572" s="995"/>
      <c r="L572" s="993"/>
      <c r="M572" s="993"/>
      <c r="N572" s="996"/>
      <c r="O572" s="915"/>
      <c r="P572" s="915"/>
      <c r="Q572" s="915"/>
    </row>
    <row r="573" spans="1:17" s="689" customFormat="1" x14ac:dyDescent="0.2">
      <c r="A573" s="1012"/>
      <c r="B573" s="993"/>
      <c r="C573" s="994"/>
      <c r="D573" s="994"/>
      <c r="E573" s="775"/>
      <c r="F573" s="775"/>
      <c r="G573" s="993"/>
      <c r="H573" s="824"/>
      <c r="I573" s="995"/>
      <c r="J573" s="996"/>
      <c r="K573" s="995"/>
      <c r="L573" s="993"/>
      <c r="M573" s="993"/>
      <c r="N573" s="996"/>
      <c r="O573" s="915"/>
      <c r="P573" s="915"/>
      <c r="Q573" s="915"/>
    </row>
    <row r="574" spans="1:17" s="689" customFormat="1" x14ac:dyDescent="0.2">
      <c r="A574" s="1012"/>
      <c r="B574" s="993"/>
      <c r="C574" s="994"/>
      <c r="D574" s="994"/>
      <c r="E574" s="775"/>
      <c r="F574" s="775"/>
      <c r="G574" s="993"/>
      <c r="H574" s="824"/>
      <c r="I574" s="995"/>
      <c r="J574" s="996"/>
      <c r="K574" s="995"/>
      <c r="L574" s="993"/>
      <c r="M574" s="993"/>
      <c r="N574" s="996"/>
      <c r="O574" s="915"/>
      <c r="P574" s="915"/>
      <c r="Q574" s="915"/>
    </row>
    <row r="575" spans="1:17" s="689" customFormat="1" x14ac:dyDescent="0.2">
      <c r="A575" s="1012"/>
      <c r="B575" s="993"/>
      <c r="C575" s="994"/>
      <c r="D575" s="994"/>
      <c r="E575" s="775"/>
      <c r="F575" s="775"/>
      <c r="G575" s="993"/>
      <c r="H575" s="824"/>
      <c r="I575" s="995"/>
      <c r="J575" s="996"/>
      <c r="K575" s="995"/>
      <c r="L575" s="993"/>
      <c r="M575" s="993"/>
      <c r="N575" s="996"/>
      <c r="O575" s="915"/>
      <c r="P575" s="915"/>
      <c r="Q575" s="915"/>
    </row>
    <row r="576" spans="1:17" s="689" customFormat="1" x14ac:dyDescent="0.2">
      <c r="A576" s="1012"/>
      <c r="B576" s="993"/>
      <c r="C576" s="994"/>
      <c r="D576" s="994"/>
      <c r="E576" s="775"/>
      <c r="F576" s="775"/>
      <c r="G576" s="993"/>
      <c r="H576" s="824"/>
      <c r="I576" s="995"/>
      <c r="J576" s="996"/>
      <c r="K576" s="995"/>
      <c r="L576" s="993"/>
      <c r="M576" s="993"/>
      <c r="N576" s="996"/>
      <c r="O576" s="915"/>
      <c r="P576" s="915"/>
      <c r="Q576" s="915"/>
    </row>
    <row r="577" spans="1:17" s="689" customFormat="1" x14ac:dyDescent="0.2">
      <c r="A577" s="1012"/>
      <c r="B577" s="993"/>
      <c r="C577" s="994"/>
      <c r="D577" s="994"/>
      <c r="E577" s="775"/>
      <c r="F577" s="775"/>
      <c r="G577" s="993"/>
      <c r="H577" s="824"/>
      <c r="I577" s="995"/>
      <c r="J577" s="996"/>
      <c r="K577" s="995"/>
      <c r="L577" s="993"/>
      <c r="M577" s="993"/>
      <c r="N577" s="996"/>
      <c r="O577" s="915"/>
      <c r="P577" s="915"/>
      <c r="Q577" s="915"/>
    </row>
    <row r="578" spans="1:17" s="689" customFormat="1" x14ac:dyDescent="0.2">
      <c r="A578" s="1012"/>
      <c r="B578" s="993"/>
      <c r="C578" s="994"/>
      <c r="D578" s="994"/>
      <c r="E578" s="775"/>
      <c r="F578" s="775"/>
      <c r="G578" s="993"/>
      <c r="H578" s="824"/>
      <c r="I578" s="995"/>
      <c r="J578" s="996"/>
      <c r="K578" s="995"/>
      <c r="L578" s="993"/>
      <c r="M578" s="993"/>
      <c r="N578" s="996"/>
      <c r="O578" s="915"/>
      <c r="P578" s="915"/>
      <c r="Q578" s="915"/>
    </row>
    <row r="579" spans="1:17" s="689" customFormat="1" x14ac:dyDescent="0.2">
      <c r="A579" s="1012"/>
      <c r="B579" s="993"/>
      <c r="C579" s="994"/>
      <c r="D579" s="994"/>
      <c r="E579" s="775"/>
      <c r="F579" s="775"/>
      <c r="G579" s="993"/>
      <c r="H579" s="824"/>
      <c r="I579" s="995"/>
      <c r="J579" s="996"/>
      <c r="K579" s="995"/>
      <c r="L579" s="993"/>
      <c r="M579" s="993"/>
      <c r="N579" s="996"/>
      <c r="O579" s="915"/>
      <c r="P579" s="915"/>
      <c r="Q579" s="915"/>
    </row>
    <row r="580" spans="1:17" s="689" customFormat="1" x14ac:dyDescent="0.2">
      <c r="A580" s="1012"/>
      <c r="B580" s="993"/>
      <c r="C580" s="994"/>
      <c r="D580" s="994"/>
      <c r="E580" s="775"/>
      <c r="F580" s="775"/>
      <c r="G580" s="993"/>
      <c r="H580" s="824"/>
      <c r="I580" s="995"/>
      <c r="J580" s="996"/>
      <c r="K580" s="995"/>
      <c r="L580" s="993"/>
      <c r="M580" s="993"/>
      <c r="N580" s="996"/>
      <c r="O580" s="915"/>
      <c r="P580" s="915"/>
      <c r="Q580" s="915"/>
    </row>
    <row r="581" spans="1:17" s="689" customFormat="1" x14ac:dyDescent="0.2">
      <c r="A581" s="1012"/>
      <c r="B581" s="993"/>
      <c r="C581" s="994"/>
      <c r="D581" s="994"/>
      <c r="E581" s="775"/>
      <c r="F581" s="775"/>
      <c r="G581" s="993"/>
      <c r="H581" s="824"/>
      <c r="I581" s="995"/>
      <c r="J581" s="996"/>
      <c r="K581" s="995"/>
      <c r="L581" s="993"/>
      <c r="M581" s="993"/>
      <c r="N581" s="996"/>
      <c r="O581" s="915"/>
      <c r="P581" s="915"/>
      <c r="Q581" s="915"/>
    </row>
    <row r="582" spans="1:17" s="689" customFormat="1" x14ac:dyDescent="0.2">
      <c r="A582" s="1012"/>
      <c r="B582" s="993"/>
      <c r="C582" s="994"/>
      <c r="D582" s="994"/>
      <c r="E582" s="775"/>
      <c r="F582" s="775"/>
      <c r="G582" s="993"/>
      <c r="H582" s="824"/>
      <c r="I582" s="995"/>
      <c r="J582" s="996"/>
      <c r="K582" s="995"/>
      <c r="L582" s="993"/>
      <c r="M582" s="993"/>
      <c r="N582" s="996"/>
      <c r="O582" s="915"/>
      <c r="P582" s="915"/>
      <c r="Q582" s="915"/>
    </row>
    <row r="583" spans="1:17" s="689" customFormat="1" x14ac:dyDescent="0.2">
      <c r="A583" s="1012"/>
      <c r="B583" s="993"/>
      <c r="C583" s="994"/>
      <c r="D583" s="994"/>
      <c r="E583" s="775"/>
      <c r="F583" s="775"/>
      <c r="G583" s="993"/>
      <c r="H583" s="824"/>
      <c r="I583" s="995"/>
      <c r="J583" s="996"/>
      <c r="K583" s="995"/>
      <c r="L583" s="993"/>
      <c r="M583" s="993"/>
      <c r="N583" s="996"/>
      <c r="O583" s="915"/>
      <c r="P583" s="915"/>
      <c r="Q583" s="915"/>
    </row>
    <row r="584" spans="1:17" s="689" customFormat="1" x14ac:dyDescent="0.2">
      <c r="A584" s="1012"/>
      <c r="B584" s="993"/>
      <c r="C584" s="994"/>
      <c r="D584" s="994"/>
      <c r="E584" s="775"/>
      <c r="F584" s="775"/>
      <c r="G584" s="993"/>
      <c r="H584" s="824"/>
      <c r="I584" s="995"/>
      <c r="J584" s="996"/>
      <c r="K584" s="995"/>
      <c r="L584" s="993"/>
      <c r="M584" s="993"/>
      <c r="N584" s="996"/>
      <c r="O584" s="915"/>
      <c r="P584" s="915"/>
      <c r="Q584" s="915"/>
    </row>
    <row r="585" spans="1:17" s="689" customFormat="1" x14ac:dyDescent="0.2">
      <c r="A585" s="1012"/>
      <c r="B585" s="993"/>
      <c r="C585" s="994"/>
      <c r="D585" s="994"/>
      <c r="E585" s="775"/>
      <c r="F585" s="775"/>
      <c r="G585" s="993"/>
      <c r="H585" s="824"/>
      <c r="I585" s="995"/>
      <c r="J585" s="996"/>
      <c r="K585" s="995"/>
      <c r="L585" s="993"/>
      <c r="M585" s="993"/>
      <c r="N585" s="996"/>
      <c r="O585" s="915"/>
      <c r="P585" s="915"/>
      <c r="Q585" s="915"/>
    </row>
    <row r="586" spans="1:17" s="689" customFormat="1" x14ac:dyDescent="0.2">
      <c r="A586" s="1012"/>
      <c r="B586" s="993"/>
      <c r="C586" s="994"/>
      <c r="D586" s="994"/>
      <c r="E586" s="775"/>
      <c r="F586" s="775"/>
      <c r="G586" s="993"/>
      <c r="H586" s="824"/>
      <c r="I586" s="995"/>
      <c r="J586" s="996"/>
      <c r="K586" s="995"/>
      <c r="L586" s="993"/>
      <c r="M586" s="993"/>
      <c r="N586" s="996"/>
      <c r="O586" s="915"/>
      <c r="P586" s="915"/>
      <c r="Q586" s="915"/>
    </row>
    <row r="587" spans="1:17" s="689" customFormat="1" x14ac:dyDescent="0.2">
      <c r="A587" s="1012"/>
      <c r="B587" s="993"/>
      <c r="C587" s="994"/>
      <c r="D587" s="994"/>
      <c r="E587" s="775"/>
      <c r="F587" s="775"/>
      <c r="G587" s="993"/>
      <c r="H587" s="824"/>
      <c r="I587" s="995"/>
      <c r="J587" s="996"/>
      <c r="K587" s="995"/>
      <c r="L587" s="993"/>
      <c r="M587" s="993"/>
      <c r="N587" s="996"/>
      <c r="O587" s="915"/>
      <c r="P587" s="915"/>
      <c r="Q587" s="915"/>
    </row>
    <row r="588" spans="1:17" s="689" customFormat="1" x14ac:dyDescent="0.2">
      <c r="A588" s="1012"/>
      <c r="B588" s="993"/>
      <c r="C588" s="994"/>
      <c r="D588" s="994"/>
      <c r="E588" s="775"/>
      <c r="F588" s="775"/>
      <c r="G588" s="993"/>
      <c r="H588" s="824"/>
      <c r="I588" s="995"/>
      <c r="J588" s="996"/>
      <c r="K588" s="995"/>
      <c r="L588" s="993"/>
      <c r="M588" s="993"/>
      <c r="N588" s="996"/>
      <c r="O588" s="915"/>
      <c r="P588" s="915"/>
      <c r="Q588" s="915"/>
    </row>
    <row r="589" spans="1:17" s="689" customFormat="1" x14ac:dyDescent="0.2">
      <c r="A589" s="1012"/>
      <c r="B589" s="993"/>
      <c r="C589" s="994"/>
      <c r="D589" s="994"/>
      <c r="E589" s="775"/>
      <c r="F589" s="775"/>
      <c r="G589" s="993"/>
      <c r="H589" s="824"/>
      <c r="I589" s="995"/>
      <c r="J589" s="996"/>
      <c r="K589" s="995"/>
      <c r="L589" s="993"/>
      <c r="M589" s="993"/>
      <c r="N589" s="996"/>
      <c r="O589" s="915"/>
      <c r="P589" s="915"/>
      <c r="Q589" s="915"/>
    </row>
    <row r="590" spans="1:17" s="689" customFormat="1" x14ac:dyDescent="0.2">
      <c r="A590" s="1012"/>
      <c r="B590" s="993"/>
      <c r="C590" s="994"/>
      <c r="D590" s="994"/>
      <c r="E590" s="775"/>
      <c r="F590" s="775"/>
      <c r="G590" s="993"/>
      <c r="H590" s="824"/>
      <c r="I590" s="995"/>
      <c r="J590" s="996"/>
      <c r="K590" s="995"/>
      <c r="L590" s="993"/>
      <c r="M590" s="993"/>
      <c r="N590" s="996"/>
      <c r="O590" s="915"/>
      <c r="P590" s="915"/>
      <c r="Q590" s="915"/>
    </row>
    <row r="591" spans="1:17" s="689" customFormat="1" x14ac:dyDescent="0.2">
      <c r="A591" s="1012"/>
      <c r="B591" s="993"/>
      <c r="C591" s="994"/>
      <c r="D591" s="994"/>
      <c r="E591" s="775"/>
      <c r="F591" s="775"/>
      <c r="G591" s="993"/>
      <c r="H591" s="824"/>
      <c r="I591" s="995"/>
      <c r="J591" s="996"/>
      <c r="K591" s="995"/>
      <c r="L591" s="993"/>
      <c r="M591" s="993"/>
      <c r="N591" s="996"/>
      <c r="O591" s="915"/>
      <c r="P591" s="915"/>
      <c r="Q591" s="915"/>
    </row>
    <row r="592" spans="1:17" s="689" customFormat="1" x14ac:dyDescent="0.2">
      <c r="A592" s="1012"/>
      <c r="B592" s="993"/>
      <c r="C592" s="994"/>
      <c r="D592" s="994"/>
      <c r="E592" s="775"/>
      <c r="F592" s="775"/>
      <c r="G592" s="993"/>
      <c r="H592" s="824"/>
      <c r="I592" s="995"/>
      <c r="J592" s="996"/>
      <c r="K592" s="995"/>
      <c r="L592" s="993"/>
      <c r="M592" s="993"/>
      <c r="N592" s="996"/>
      <c r="O592" s="915"/>
      <c r="P592" s="915"/>
      <c r="Q592" s="915"/>
    </row>
    <row r="593" spans="1:17" s="689" customFormat="1" x14ac:dyDescent="0.2">
      <c r="A593" s="1012"/>
      <c r="B593" s="993"/>
      <c r="C593" s="994"/>
      <c r="D593" s="994"/>
      <c r="E593" s="775"/>
      <c r="F593" s="775"/>
      <c r="G593" s="993"/>
      <c r="H593" s="824"/>
      <c r="I593" s="995"/>
      <c r="J593" s="996"/>
      <c r="K593" s="995"/>
      <c r="L593" s="993"/>
      <c r="M593" s="993"/>
      <c r="N593" s="996"/>
      <c r="O593" s="915"/>
      <c r="P593" s="915"/>
      <c r="Q593" s="915"/>
    </row>
    <row r="594" spans="1:17" s="689" customFormat="1" x14ac:dyDescent="0.2">
      <c r="A594" s="1012"/>
      <c r="B594" s="993"/>
      <c r="C594" s="994"/>
      <c r="D594" s="994"/>
      <c r="E594" s="775"/>
      <c r="F594" s="775"/>
      <c r="G594" s="993"/>
      <c r="H594" s="824"/>
      <c r="I594" s="995"/>
      <c r="J594" s="996"/>
      <c r="K594" s="995"/>
      <c r="L594" s="993"/>
      <c r="M594" s="993"/>
      <c r="N594" s="996"/>
      <c r="O594" s="915"/>
      <c r="P594" s="915"/>
      <c r="Q594" s="915"/>
    </row>
    <row r="595" spans="1:17" s="689" customFormat="1" x14ac:dyDescent="0.2">
      <c r="A595" s="1012"/>
      <c r="B595" s="993"/>
      <c r="C595" s="994"/>
      <c r="D595" s="994"/>
      <c r="E595" s="775"/>
      <c r="F595" s="775"/>
      <c r="G595" s="993"/>
      <c r="H595" s="824"/>
      <c r="I595" s="995"/>
      <c r="J595" s="996"/>
      <c r="K595" s="995"/>
      <c r="L595" s="993"/>
      <c r="M595" s="993"/>
      <c r="N595" s="996"/>
      <c r="O595" s="915"/>
      <c r="P595" s="915"/>
      <c r="Q595" s="915"/>
    </row>
    <row r="596" spans="1:17" s="689" customFormat="1" x14ac:dyDescent="0.2">
      <c r="A596" s="1012"/>
      <c r="B596" s="993"/>
      <c r="C596" s="994"/>
      <c r="D596" s="994"/>
      <c r="E596" s="775"/>
      <c r="F596" s="775"/>
      <c r="G596" s="993"/>
      <c r="H596" s="824"/>
      <c r="I596" s="995"/>
      <c r="J596" s="996"/>
      <c r="K596" s="995"/>
      <c r="L596" s="993"/>
      <c r="M596" s="993"/>
      <c r="N596" s="996"/>
      <c r="O596" s="915"/>
      <c r="P596" s="915"/>
      <c r="Q596" s="915"/>
    </row>
    <row r="597" spans="1:17" s="689" customFormat="1" x14ac:dyDescent="0.2">
      <c r="A597" s="1012"/>
      <c r="B597" s="993"/>
      <c r="C597" s="994"/>
      <c r="D597" s="994"/>
      <c r="E597" s="775"/>
      <c r="F597" s="775"/>
      <c r="G597" s="993"/>
      <c r="H597" s="824"/>
      <c r="I597" s="995"/>
      <c r="J597" s="996"/>
      <c r="K597" s="995"/>
      <c r="L597" s="993"/>
      <c r="M597" s="993"/>
      <c r="N597" s="996"/>
      <c r="O597" s="915"/>
      <c r="P597" s="915"/>
      <c r="Q597" s="915"/>
    </row>
    <row r="598" spans="1:17" s="689" customFormat="1" x14ac:dyDescent="0.2">
      <c r="A598" s="1012"/>
      <c r="B598" s="993"/>
      <c r="C598" s="994"/>
      <c r="D598" s="994"/>
      <c r="E598" s="775"/>
      <c r="F598" s="775"/>
      <c r="G598" s="993"/>
      <c r="H598" s="824"/>
      <c r="I598" s="995"/>
      <c r="J598" s="996"/>
      <c r="K598" s="995"/>
      <c r="L598" s="993"/>
      <c r="M598" s="993"/>
      <c r="N598" s="996"/>
      <c r="O598" s="915"/>
      <c r="P598" s="915"/>
      <c r="Q598" s="915"/>
    </row>
    <row r="599" spans="1:17" s="689" customFormat="1" x14ac:dyDescent="0.2">
      <c r="A599" s="1012"/>
      <c r="B599" s="993"/>
      <c r="C599" s="994"/>
      <c r="D599" s="994"/>
      <c r="E599" s="775"/>
      <c r="F599" s="775"/>
      <c r="G599" s="993"/>
      <c r="H599" s="824"/>
      <c r="I599" s="995"/>
      <c r="J599" s="996"/>
      <c r="K599" s="995"/>
      <c r="L599" s="993"/>
      <c r="M599" s="993"/>
      <c r="N599" s="996"/>
      <c r="O599" s="915"/>
      <c r="P599" s="915"/>
      <c r="Q599" s="915"/>
    </row>
    <row r="600" spans="1:17" s="689" customFormat="1" x14ac:dyDescent="0.2">
      <c r="A600" s="1012"/>
      <c r="B600" s="993"/>
      <c r="C600" s="994"/>
      <c r="D600" s="994"/>
      <c r="E600" s="775"/>
      <c r="F600" s="775"/>
      <c r="G600" s="993"/>
      <c r="H600" s="824"/>
      <c r="I600" s="995"/>
      <c r="J600" s="996"/>
      <c r="K600" s="995"/>
      <c r="L600" s="993"/>
      <c r="M600" s="993"/>
      <c r="N600" s="996"/>
      <c r="O600" s="915"/>
      <c r="P600" s="915"/>
      <c r="Q600" s="915"/>
    </row>
    <row r="601" spans="1:17" s="689" customFormat="1" x14ac:dyDescent="0.2">
      <c r="A601" s="1012"/>
      <c r="B601" s="993"/>
      <c r="C601" s="994"/>
      <c r="D601" s="994"/>
      <c r="E601" s="775"/>
      <c r="F601" s="775"/>
      <c r="G601" s="993"/>
      <c r="H601" s="824"/>
      <c r="I601" s="995"/>
      <c r="J601" s="996"/>
      <c r="K601" s="995"/>
      <c r="L601" s="993"/>
      <c r="M601" s="993"/>
      <c r="N601" s="996"/>
      <c r="O601" s="915"/>
      <c r="P601" s="915"/>
      <c r="Q601" s="915"/>
    </row>
    <row r="602" spans="1:17" s="689" customFormat="1" x14ac:dyDescent="0.2">
      <c r="A602" s="1012"/>
      <c r="B602" s="993"/>
      <c r="C602" s="994"/>
      <c r="D602" s="994"/>
      <c r="E602" s="775"/>
      <c r="F602" s="775"/>
      <c r="G602" s="993"/>
      <c r="H602" s="824"/>
      <c r="I602" s="995"/>
      <c r="J602" s="996"/>
      <c r="K602" s="995"/>
      <c r="L602" s="993"/>
      <c r="M602" s="993"/>
      <c r="N602" s="996"/>
      <c r="O602" s="915"/>
      <c r="P602" s="915"/>
      <c r="Q602" s="915"/>
    </row>
    <row r="603" spans="1:17" s="689" customFormat="1" x14ac:dyDescent="0.2">
      <c r="A603" s="1012"/>
      <c r="B603" s="993"/>
      <c r="C603" s="994"/>
      <c r="D603" s="994"/>
      <c r="E603" s="775"/>
      <c r="F603" s="775"/>
      <c r="G603" s="993"/>
      <c r="H603" s="824"/>
      <c r="I603" s="995"/>
      <c r="J603" s="996"/>
      <c r="K603" s="995"/>
      <c r="L603" s="993"/>
      <c r="M603" s="993"/>
      <c r="N603" s="996"/>
      <c r="O603" s="915"/>
      <c r="P603" s="915"/>
      <c r="Q603" s="915"/>
    </row>
    <row r="604" spans="1:17" s="689" customFormat="1" x14ac:dyDescent="0.2">
      <c r="A604" s="1012"/>
      <c r="B604" s="993"/>
      <c r="C604" s="994"/>
      <c r="D604" s="994"/>
      <c r="E604" s="775"/>
      <c r="F604" s="775"/>
      <c r="G604" s="993"/>
      <c r="H604" s="824"/>
      <c r="I604" s="995"/>
      <c r="J604" s="996"/>
      <c r="K604" s="995"/>
      <c r="L604" s="993"/>
      <c r="M604" s="993"/>
      <c r="N604" s="996"/>
      <c r="O604" s="915"/>
      <c r="P604" s="915"/>
      <c r="Q604" s="915"/>
    </row>
    <row r="605" spans="1:17" s="689" customFormat="1" x14ac:dyDescent="0.2">
      <c r="A605" s="1012"/>
      <c r="B605" s="993"/>
      <c r="C605" s="994"/>
      <c r="D605" s="994"/>
      <c r="E605" s="775"/>
      <c r="F605" s="775"/>
      <c r="G605" s="993"/>
      <c r="H605" s="824"/>
      <c r="I605" s="995"/>
      <c r="J605" s="996"/>
      <c r="K605" s="995"/>
      <c r="L605" s="993"/>
      <c r="M605" s="993"/>
      <c r="N605" s="996"/>
      <c r="O605" s="915"/>
      <c r="P605" s="915"/>
      <c r="Q605" s="915"/>
    </row>
    <row r="606" spans="1:17" s="689" customFormat="1" x14ac:dyDescent="0.2">
      <c r="A606" s="1012"/>
      <c r="B606" s="993"/>
      <c r="C606" s="994"/>
      <c r="D606" s="994"/>
      <c r="E606" s="775"/>
      <c r="F606" s="775"/>
      <c r="G606" s="993"/>
      <c r="H606" s="824"/>
      <c r="I606" s="995"/>
      <c r="J606" s="996"/>
      <c r="K606" s="995"/>
      <c r="L606" s="993"/>
      <c r="M606" s="993"/>
      <c r="N606" s="996"/>
      <c r="O606" s="915"/>
      <c r="P606" s="915"/>
      <c r="Q606" s="915"/>
    </row>
    <row r="607" spans="1:17" s="689" customFormat="1" x14ac:dyDescent="0.2">
      <c r="A607" s="1012"/>
      <c r="B607" s="993"/>
      <c r="C607" s="994"/>
      <c r="D607" s="994"/>
      <c r="E607" s="775"/>
      <c r="F607" s="775"/>
      <c r="G607" s="993"/>
      <c r="H607" s="824"/>
      <c r="I607" s="995"/>
      <c r="J607" s="996"/>
      <c r="K607" s="995"/>
      <c r="L607" s="993"/>
      <c r="M607" s="993"/>
      <c r="N607" s="996"/>
      <c r="O607" s="915"/>
      <c r="P607" s="915"/>
      <c r="Q607" s="915"/>
    </row>
    <row r="608" spans="1:17" s="689" customFormat="1" x14ac:dyDescent="0.2">
      <c r="A608" s="1012"/>
      <c r="B608" s="993"/>
      <c r="C608" s="994"/>
      <c r="D608" s="994"/>
      <c r="E608" s="775"/>
      <c r="F608" s="775"/>
      <c r="G608" s="993"/>
      <c r="H608" s="824"/>
      <c r="I608" s="995"/>
      <c r="J608" s="996"/>
      <c r="K608" s="995"/>
      <c r="L608" s="993"/>
      <c r="M608" s="993"/>
      <c r="N608" s="996"/>
      <c r="O608" s="915"/>
      <c r="P608" s="915"/>
      <c r="Q608" s="915"/>
    </row>
    <row r="609" spans="1:17" s="689" customFormat="1" x14ac:dyDescent="0.2">
      <c r="A609" s="1012"/>
      <c r="B609" s="993"/>
      <c r="C609" s="994"/>
      <c r="D609" s="994"/>
      <c r="E609" s="775"/>
      <c r="F609" s="775"/>
      <c r="G609" s="993"/>
      <c r="H609" s="824"/>
      <c r="I609" s="995"/>
      <c r="J609" s="996"/>
      <c r="K609" s="995"/>
      <c r="L609" s="993"/>
      <c r="M609" s="993"/>
      <c r="N609" s="996"/>
      <c r="O609" s="915"/>
      <c r="P609" s="915"/>
      <c r="Q609" s="915"/>
    </row>
    <row r="610" spans="1:17" s="689" customFormat="1" x14ac:dyDescent="0.2">
      <c r="A610" s="1012"/>
      <c r="B610" s="993"/>
      <c r="C610" s="994"/>
      <c r="D610" s="994"/>
      <c r="E610" s="775"/>
      <c r="F610" s="775"/>
      <c r="G610" s="993"/>
      <c r="H610" s="824"/>
      <c r="I610" s="995"/>
      <c r="J610" s="996"/>
      <c r="K610" s="995"/>
      <c r="L610" s="993"/>
      <c r="M610" s="993"/>
      <c r="N610" s="996"/>
      <c r="O610" s="915"/>
      <c r="P610" s="915"/>
      <c r="Q610" s="915"/>
    </row>
    <row r="611" spans="1:17" s="689" customFormat="1" x14ac:dyDescent="0.2">
      <c r="A611" s="1012"/>
      <c r="B611" s="993"/>
      <c r="C611" s="994"/>
      <c r="D611" s="994"/>
      <c r="E611" s="775"/>
      <c r="F611" s="775"/>
      <c r="G611" s="993"/>
      <c r="H611" s="824"/>
      <c r="I611" s="995"/>
      <c r="J611" s="996"/>
      <c r="K611" s="995"/>
      <c r="L611" s="993"/>
      <c r="M611" s="993"/>
      <c r="N611" s="996"/>
      <c r="O611" s="915"/>
      <c r="P611" s="915"/>
      <c r="Q611" s="915"/>
    </row>
    <row r="612" spans="1:17" s="689" customFormat="1" x14ac:dyDescent="0.2">
      <c r="A612" s="1012"/>
      <c r="B612" s="993"/>
      <c r="C612" s="994"/>
      <c r="D612" s="994"/>
      <c r="E612" s="775"/>
      <c r="F612" s="775"/>
      <c r="G612" s="993"/>
      <c r="H612" s="824"/>
      <c r="I612" s="995"/>
      <c r="J612" s="996"/>
      <c r="K612" s="995"/>
      <c r="L612" s="993"/>
      <c r="M612" s="993"/>
      <c r="N612" s="996"/>
      <c r="O612" s="915"/>
      <c r="P612" s="915"/>
      <c r="Q612" s="915"/>
    </row>
    <row r="613" spans="1:17" s="689" customFormat="1" x14ac:dyDescent="0.2">
      <c r="A613" s="1012"/>
      <c r="B613" s="993"/>
      <c r="C613" s="994"/>
      <c r="D613" s="994"/>
      <c r="E613" s="775"/>
      <c r="F613" s="775"/>
      <c r="G613" s="993"/>
      <c r="H613" s="824"/>
      <c r="I613" s="995"/>
      <c r="J613" s="996"/>
      <c r="K613" s="995"/>
      <c r="L613" s="993"/>
      <c r="M613" s="993"/>
      <c r="N613" s="996"/>
      <c r="O613" s="915"/>
      <c r="P613" s="915"/>
      <c r="Q613" s="915"/>
    </row>
    <row r="614" spans="1:17" s="689" customFormat="1" x14ac:dyDescent="0.2">
      <c r="A614" s="1012"/>
      <c r="B614" s="993"/>
      <c r="C614" s="994"/>
      <c r="D614" s="994"/>
      <c r="E614" s="775"/>
      <c r="F614" s="775"/>
      <c r="G614" s="993"/>
      <c r="H614" s="824"/>
      <c r="I614" s="995"/>
      <c r="J614" s="996"/>
      <c r="K614" s="995"/>
      <c r="L614" s="993"/>
      <c r="M614" s="993"/>
      <c r="N614" s="996"/>
      <c r="O614" s="915"/>
      <c r="P614" s="915"/>
      <c r="Q614" s="915"/>
    </row>
    <row r="615" spans="1:17" s="689" customFormat="1" x14ac:dyDescent="0.2">
      <c r="A615" s="1012"/>
      <c r="B615" s="993"/>
      <c r="C615" s="994"/>
      <c r="D615" s="994"/>
      <c r="E615" s="775"/>
      <c r="F615" s="775"/>
      <c r="G615" s="993"/>
      <c r="H615" s="824"/>
      <c r="I615" s="995"/>
      <c r="J615" s="996"/>
      <c r="K615" s="995"/>
      <c r="L615" s="993"/>
      <c r="M615" s="993"/>
      <c r="N615" s="996"/>
      <c r="O615" s="915"/>
      <c r="P615" s="915"/>
      <c r="Q615" s="915"/>
    </row>
    <row r="616" spans="1:17" s="689" customFormat="1" x14ac:dyDescent="0.2">
      <c r="A616" s="1012"/>
      <c r="B616" s="993"/>
      <c r="C616" s="994"/>
      <c r="D616" s="994"/>
      <c r="E616" s="775"/>
      <c r="F616" s="775"/>
      <c r="G616" s="993"/>
      <c r="H616" s="824"/>
      <c r="I616" s="995"/>
      <c r="J616" s="996"/>
      <c r="K616" s="995"/>
      <c r="L616" s="993"/>
      <c r="M616" s="993"/>
      <c r="N616" s="996"/>
      <c r="O616" s="915"/>
      <c r="P616" s="915"/>
      <c r="Q616" s="915"/>
    </row>
    <row r="617" spans="1:17" s="689" customFormat="1" x14ac:dyDescent="0.2">
      <c r="A617" s="1012"/>
      <c r="B617" s="993"/>
      <c r="C617" s="994"/>
      <c r="D617" s="994"/>
      <c r="E617" s="775"/>
      <c r="F617" s="775"/>
      <c r="G617" s="993"/>
      <c r="H617" s="824"/>
      <c r="I617" s="995"/>
      <c r="J617" s="996"/>
      <c r="K617" s="995"/>
      <c r="L617" s="993"/>
      <c r="M617" s="993"/>
      <c r="N617" s="996"/>
      <c r="O617" s="915"/>
      <c r="P617" s="915"/>
      <c r="Q617" s="915"/>
    </row>
    <row r="618" spans="1:17" s="689" customFormat="1" x14ac:dyDescent="0.2">
      <c r="A618" s="1012"/>
      <c r="B618" s="993"/>
      <c r="C618" s="994"/>
      <c r="D618" s="994"/>
      <c r="E618" s="775"/>
      <c r="F618" s="775"/>
      <c r="G618" s="993"/>
      <c r="H618" s="824"/>
      <c r="I618" s="995"/>
      <c r="J618" s="996"/>
      <c r="K618" s="995"/>
      <c r="L618" s="993"/>
      <c r="M618" s="993"/>
      <c r="N618" s="996"/>
      <c r="O618" s="915"/>
      <c r="P618" s="915"/>
      <c r="Q618" s="915"/>
    </row>
    <row r="619" spans="1:17" s="689" customFormat="1" x14ac:dyDescent="0.2">
      <c r="A619" s="1012"/>
      <c r="B619" s="993"/>
      <c r="C619" s="994"/>
      <c r="D619" s="994"/>
      <c r="E619" s="775"/>
      <c r="F619" s="775"/>
      <c r="G619" s="993"/>
      <c r="H619" s="824"/>
      <c r="I619" s="995"/>
      <c r="J619" s="996"/>
      <c r="K619" s="995"/>
      <c r="L619" s="993"/>
      <c r="M619" s="993"/>
      <c r="N619" s="996"/>
      <c r="O619" s="915"/>
      <c r="P619" s="915"/>
      <c r="Q619" s="915"/>
    </row>
    <row r="620" spans="1:17" s="689" customFormat="1" x14ac:dyDescent="0.2">
      <c r="A620" s="1012"/>
      <c r="B620" s="993"/>
      <c r="C620" s="994"/>
      <c r="D620" s="994"/>
      <c r="E620" s="775"/>
      <c r="F620" s="775"/>
      <c r="G620" s="993"/>
      <c r="H620" s="824"/>
      <c r="I620" s="995"/>
      <c r="J620" s="996"/>
      <c r="K620" s="995"/>
      <c r="L620" s="993"/>
      <c r="M620" s="993"/>
      <c r="N620" s="996"/>
      <c r="O620" s="915"/>
      <c r="P620" s="915"/>
      <c r="Q620" s="915"/>
    </row>
    <row r="621" spans="1:17" s="689" customFormat="1" x14ac:dyDescent="0.2">
      <c r="A621" s="1012"/>
      <c r="B621" s="993"/>
      <c r="C621" s="994"/>
      <c r="D621" s="994"/>
      <c r="E621" s="775"/>
      <c r="F621" s="775"/>
      <c r="G621" s="993"/>
      <c r="H621" s="824"/>
      <c r="I621" s="995"/>
      <c r="J621" s="996"/>
      <c r="K621" s="995"/>
      <c r="L621" s="993"/>
      <c r="M621" s="993"/>
      <c r="N621" s="996"/>
      <c r="O621" s="915"/>
      <c r="P621" s="915"/>
      <c r="Q621" s="915"/>
    </row>
    <row r="622" spans="1:17" s="689" customFormat="1" x14ac:dyDescent="0.2">
      <c r="A622" s="1012"/>
      <c r="B622" s="993"/>
      <c r="C622" s="994"/>
      <c r="D622" s="994"/>
      <c r="E622" s="775"/>
      <c r="F622" s="775"/>
      <c r="G622" s="993"/>
      <c r="H622" s="824"/>
      <c r="I622" s="995"/>
      <c r="J622" s="996"/>
      <c r="K622" s="995"/>
      <c r="L622" s="993"/>
      <c r="M622" s="993"/>
      <c r="N622" s="996"/>
      <c r="O622" s="915"/>
      <c r="P622" s="915"/>
      <c r="Q622" s="915"/>
    </row>
    <row r="623" spans="1:17" s="689" customFormat="1" x14ac:dyDescent="0.2">
      <c r="A623" s="1012"/>
      <c r="B623" s="993"/>
      <c r="C623" s="994"/>
      <c r="D623" s="994"/>
      <c r="E623" s="775"/>
      <c r="F623" s="775"/>
      <c r="G623" s="993"/>
      <c r="H623" s="824"/>
      <c r="I623" s="995"/>
      <c r="J623" s="996"/>
      <c r="K623" s="995"/>
      <c r="L623" s="993"/>
      <c r="M623" s="993"/>
      <c r="N623" s="996"/>
      <c r="O623" s="915"/>
      <c r="P623" s="915"/>
      <c r="Q623" s="915"/>
    </row>
    <row r="624" spans="1:17" s="689" customFormat="1" x14ac:dyDescent="0.2">
      <c r="A624" s="1012"/>
      <c r="B624" s="993"/>
      <c r="C624" s="994"/>
      <c r="D624" s="994"/>
      <c r="E624" s="775"/>
      <c r="F624" s="775"/>
      <c r="G624" s="993"/>
      <c r="H624" s="824"/>
      <c r="I624" s="995"/>
      <c r="J624" s="996"/>
      <c r="K624" s="995"/>
      <c r="L624" s="993"/>
      <c r="M624" s="993"/>
      <c r="N624" s="996"/>
      <c r="O624" s="915"/>
      <c r="P624" s="915"/>
      <c r="Q624" s="915"/>
    </row>
    <row r="625" spans="1:17" s="689" customFormat="1" x14ac:dyDescent="0.2">
      <c r="A625" s="1012"/>
      <c r="B625" s="993"/>
      <c r="C625" s="994"/>
      <c r="D625" s="994"/>
      <c r="E625" s="775"/>
      <c r="F625" s="775"/>
      <c r="G625" s="993"/>
      <c r="H625" s="824"/>
      <c r="I625" s="995"/>
      <c r="J625" s="996"/>
      <c r="K625" s="995"/>
      <c r="L625" s="993"/>
      <c r="M625" s="993"/>
      <c r="N625" s="996"/>
      <c r="O625" s="915"/>
      <c r="P625" s="915"/>
      <c r="Q625" s="915"/>
    </row>
    <row r="626" spans="1:17" s="689" customFormat="1" x14ac:dyDescent="0.2">
      <c r="A626" s="1012"/>
      <c r="B626" s="993"/>
      <c r="C626" s="994"/>
      <c r="D626" s="994"/>
      <c r="E626" s="775"/>
      <c r="F626" s="775"/>
      <c r="G626" s="993"/>
      <c r="H626" s="824"/>
      <c r="I626" s="995"/>
      <c r="J626" s="996"/>
      <c r="K626" s="995"/>
      <c r="L626" s="993"/>
      <c r="M626" s="993"/>
      <c r="N626" s="996"/>
      <c r="O626" s="915"/>
      <c r="P626" s="915"/>
      <c r="Q626" s="915"/>
    </row>
    <row r="627" spans="1:17" s="689" customFormat="1" x14ac:dyDescent="0.2">
      <c r="A627" s="1012"/>
      <c r="B627" s="993"/>
      <c r="C627" s="994"/>
      <c r="D627" s="994"/>
      <c r="E627" s="775"/>
      <c r="F627" s="775"/>
      <c r="G627" s="993"/>
      <c r="H627" s="824"/>
      <c r="I627" s="995"/>
      <c r="J627" s="996"/>
      <c r="K627" s="995"/>
      <c r="L627" s="993"/>
      <c r="M627" s="993"/>
      <c r="N627" s="996"/>
      <c r="O627" s="915"/>
      <c r="P627" s="915"/>
      <c r="Q627" s="915"/>
    </row>
    <row r="628" spans="1:17" s="689" customFormat="1" x14ac:dyDescent="0.2">
      <c r="A628" s="1012"/>
      <c r="B628" s="993"/>
      <c r="C628" s="994"/>
      <c r="D628" s="994"/>
      <c r="E628" s="775"/>
      <c r="F628" s="775"/>
      <c r="G628" s="993"/>
      <c r="H628" s="824"/>
      <c r="I628" s="995"/>
      <c r="J628" s="996"/>
      <c r="K628" s="995"/>
      <c r="L628" s="993"/>
      <c r="M628" s="993"/>
      <c r="N628" s="996"/>
      <c r="O628" s="915"/>
      <c r="P628" s="915"/>
      <c r="Q628" s="915"/>
    </row>
    <row r="629" spans="1:17" s="689" customFormat="1" x14ac:dyDescent="0.2">
      <c r="A629" s="1012"/>
      <c r="B629" s="993"/>
      <c r="C629" s="994"/>
      <c r="D629" s="994"/>
      <c r="E629" s="775"/>
      <c r="F629" s="775"/>
      <c r="G629" s="993"/>
      <c r="H629" s="824"/>
      <c r="I629" s="995"/>
      <c r="J629" s="996"/>
      <c r="K629" s="995"/>
      <c r="L629" s="993"/>
      <c r="M629" s="993"/>
      <c r="N629" s="996"/>
      <c r="O629" s="915"/>
      <c r="P629" s="915"/>
      <c r="Q629" s="915"/>
    </row>
    <row r="630" spans="1:17" s="689" customFormat="1" x14ac:dyDescent="0.2">
      <c r="A630" s="1012"/>
      <c r="B630" s="993"/>
      <c r="C630" s="994"/>
      <c r="D630" s="994"/>
      <c r="E630" s="775"/>
      <c r="F630" s="775"/>
      <c r="G630" s="993"/>
      <c r="H630" s="824"/>
      <c r="I630" s="995"/>
      <c r="J630" s="996"/>
      <c r="K630" s="995"/>
      <c r="L630" s="993"/>
      <c r="M630" s="993"/>
      <c r="N630" s="996"/>
      <c r="O630" s="915"/>
      <c r="P630" s="915"/>
      <c r="Q630" s="915"/>
    </row>
    <row r="631" spans="1:17" s="689" customFormat="1" x14ac:dyDescent="0.2">
      <c r="A631" s="1012"/>
      <c r="B631" s="993"/>
      <c r="C631" s="994"/>
      <c r="D631" s="994"/>
      <c r="E631" s="775"/>
      <c r="F631" s="775"/>
      <c r="G631" s="993"/>
      <c r="H631" s="824"/>
      <c r="I631" s="995"/>
      <c r="J631" s="996"/>
      <c r="K631" s="995"/>
      <c r="L631" s="993"/>
      <c r="M631" s="993"/>
      <c r="N631" s="996"/>
      <c r="O631" s="915"/>
      <c r="P631" s="915"/>
      <c r="Q631" s="915"/>
    </row>
    <row r="632" spans="1:17" s="689" customFormat="1" x14ac:dyDescent="0.2">
      <c r="A632" s="1012"/>
      <c r="B632" s="993"/>
      <c r="C632" s="994"/>
      <c r="D632" s="994"/>
      <c r="E632" s="775"/>
      <c r="F632" s="775"/>
      <c r="G632" s="993"/>
      <c r="H632" s="824"/>
      <c r="I632" s="995"/>
      <c r="J632" s="996"/>
      <c r="K632" s="995"/>
      <c r="L632" s="993"/>
      <c r="M632" s="993"/>
      <c r="N632" s="996"/>
      <c r="O632" s="915"/>
      <c r="P632" s="915"/>
      <c r="Q632" s="915"/>
    </row>
    <row r="633" spans="1:17" s="689" customFormat="1" x14ac:dyDescent="0.2">
      <c r="A633" s="1012"/>
      <c r="B633" s="993"/>
      <c r="C633" s="994"/>
      <c r="D633" s="994"/>
      <c r="E633" s="775"/>
      <c r="F633" s="775"/>
      <c r="G633" s="993"/>
      <c r="H633" s="824"/>
      <c r="I633" s="995"/>
      <c r="J633" s="996"/>
      <c r="K633" s="995"/>
      <c r="L633" s="993"/>
      <c r="M633" s="993"/>
      <c r="N633" s="996"/>
      <c r="O633" s="915"/>
      <c r="P633" s="915"/>
      <c r="Q633" s="915"/>
    </row>
    <row r="634" spans="1:17" s="689" customFormat="1" x14ac:dyDescent="0.2">
      <c r="A634" s="1012"/>
      <c r="B634" s="993"/>
      <c r="C634" s="994"/>
      <c r="D634" s="994"/>
      <c r="E634" s="775"/>
      <c r="F634" s="775"/>
      <c r="G634" s="993"/>
      <c r="H634" s="824"/>
      <c r="I634" s="995"/>
      <c r="J634" s="996"/>
      <c r="K634" s="995"/>
      <c r="L634" s="993"/>
      <c r="M634" s="993"/>
      <c r="N634" s="996"/>
      <c r="O634" s="915"/>
      <c r="P634" s="915"/>
      <c r="Q634" s="915"/>
    </row>
    <row r="635" spans="1:17" s="689" customFormat="1" x14ac:dyDescent="0.2">
      <c r="A635" s="1012"/>
      <c r="B635" s="993"/>
      <c r="C635" s="994"/>
      <c r="D635" s="994"/>
      <c r="E635" s="775"/>
      <c r="F635" s="775"/>
      <c r="G635" s="993"/>
      <c r="H635" s="824"/>
      <c r="I635" s="995"/>
      <c r="J635" s="996"/>
      <c r="K635" s="995"/>
      <c r="L635" s="993"/>
      <c r="M635" s="993"/>
      <c r="N635" s="996"/>
      <c r="O635" s="915"/>
      <c r="P635" s="915"/>
      <c r="Q635" s="915"/>
    </row>
    <row r="636" spans="1:17" s="689" customFormat="1" x14ac:dyDescent="0.2">
      <c r="A636" s="1012"/>
      <c r="B636" s="993"/>
      <c r="C636" s="994"/>
      <c r="D636" s="994"/>
      <c r="E636" s="775"/>
      <c r="F636" s="775"/>
      <c r="G636" s="993"/>
      <c r="H636" s="824"/>
      <c r="I636" s="995"/>
      <c r="J636" s="996"/>
      <c r="K636" s="995"/>
      <c r="L636" s="993"/>
      <c r="M636" s="993"/>
      <c r="N636" s="996"/>
      <c r="O636" s="915"/>
      <c r="P636" s="915"/>
      <c r="Q636" s="915"/>
    </row>
    <row r="637" spans="1:17" s="689" customFormat="1" x14ac:dyDescent="0.2">
      <c r="A637" s="1012"/>
      <c r="B637" s="993"/>
      <c r="C637" s="994"/>
      <c r="D637" s="994"/>
      <c r="E637" s="775"/>
      <c r="F637" s="775"/>
      <c r="G637" s="993"/>
      <c r="H637" s="824"/>
      <c r="I637" s="995"/>
      <c r="J637" s="996"/>
      <c r="K637" s="995"/>
      <c r="L637" s="993"/>
      <c r="M637" s="993"/>
      <c r="N637" s="996"/>
      <c r="O637" s="915"/>
      <c r="P637" s="915"/>
      <c r="Q637" s="915"/>
    </row>
    <row r="638" spans="1:17" s="689" customFormat="1" x14ac:dyDescent="0.2">
      <c r="A638" s="1012"/>
      <c r="B638" s="993"/>
      <c r="C638" s="994"/>
      <c r="D638" s="994"/>
      <c r="E638" s="775"/>
      <c r="F638" s="775"/>
      <c r="G638" s="993"/>
      <c r="H638" s="824"/>
      <c r="I638" s="995"/>
      <c r="J638" s="996"/>
      <c r="K638" s="995"/>
      <c r="L638" s="993"/>
      <c r="M638" s="993"/>
      <c r="N638" s="996"/>
      <c r="O638" s="915"/>
      <c r="P638" s="915"/>
      <c r="Q638" s="915"/>
    </row>
    <row r="639" spans="1:17" s="689" customFormat="1" x14ac:dyDescent="0.2">
      <c r="A639" s="1012"/>
      <c r="B639" s="993"/>
      <c r="C639" s="994"/>
      <c r="D639" s="994"/>
      <c r="E639" s="775"/>
      <c r="F639" s="775"/>
      <c r="G639" s="993"/>
      <c r="H639" s="824"/>
      <c r="I639" s="995"/>
      <c r="J639" s="996"/>
      <c r="K639" s="995"/>
      <c r="L639" s="993"/>
      <c r="M639" s="993"/>
      <c r="N639" s="996"/>
      <c r="O639" s="915"/>
      <c r="P639" s="915"/>
      <c r="Q639" s="915"/>
    </row>
    <row r="640" spans="1:17" s="689" customFormat="1" x14ac:dyDescent="0.2">
      <c r="A640" s="1012"/>
      <c r="B640" s="993"/>
      <c r="C640" s="994"/>
      <c r="D640" s="994"/>
      <c r="E640" s="775"/>
      <c r="F640" s="775"/>
      <c r="G640" s="993"/>
      <c r="H640" s="824"/>
      <c r="I640" s="995"/>
      <c r="J640" s="996"/>
      <c r="K640" s="995"/>
      <c r="L640" s="993"/>
      <c r="M640" s="993"/>
      <c r="N640" s="996"/>
      <c r="O640" s="915"/>
      <c r="P640" s="915"/>
      <c r="Q640" s="915"/>
    </row>
    <row r="641" spans="1:17" s="689" customFormat="1" x14ac:dyDescent="0.2">
      <c r="A641" s="1012"/>
      <c r="B641" s="993"/>
      <c r="C641" s="994"/>
      <c r="D641" s="994"/>
      <c r="E641" s="775"/>
      <c r="F641" s="775"/>
      <c r="G641" s="993"/>
      <c r="H641" s="824"/>
      <c r="I641" s="995"/>
      <c r="J641" s="996"/>
      <c r="K641" s="995"/>
      <c r="L641" s="993"/>
      <c r="M641" s="993"/>
      <c r="N641" s="996"/>
      <c r="O641" s="915"/>
      <c r="P641" s="915"/>
      <c r="Q641" s="915"/>
    </row>
    <row r="642" spans="1:17" s="689" customFormat="1" x14ac:dyDescent="0.2">
      <c r="A642" s="1012"/>
      <c r="B642" s="993"/>
      <c r="C642" s="994"/>
      <c r="D642" s="994"/>
      <c r="E642" s="775"/>
      <c r="F642" s="775"/>
      <c r="G642" s="993"/>
      <c r="H642" s="824"/>
      <c r="I642" s="995"/>
      <c r="J642" s="996"/>
      <c r="K642" s="995"/>
      <c r="L642" s="993"/>
      <c r="M642" s="993"/>
      <c r="N642" s="996"/>
      <c r="O642" s="915"/>
      <c r="P642" s="915"/>
      <c r="Q642" s="915"/>
    </row>
    <row r="643" spans="1:17" s="689" customFormat="1" x14ac:dyDescent="0.2">
      <c r="A643" s="1012"/>
      <c r="B643" s="993"/>
      <c r="C643" s="994"/>
      <c r="D643" s="994"/>
      <c r="E643" s="775"/>
      <c r="F643" s="775"/>
      <c r="G643" s="993"/>
      <c r="H643" s="824"/>
      <c r="I643" s="995"/>
      <c r="J643" s="996"/>
      <c r="K643" s="995"/>
      <c r="L643" s="993"/>
      <c r="M643" s="993"/>
      <c r="N643" s="996"/>
      <c r="O643" s="915"/>
      <c r="P643" s="915"/>
      <c r="Q643" s="915"/>
    </row>
    <row r="644" spans="1:17" s="689" customFormat="1" x14ac:dyDescent="0.2">
      <c r="A644" s="1012"/>
      <c r="B644" s="993"/>
      <c r="C644" s="994"/>
      <c r="D644" s="994"/>
      <c r="E644" s="775"/>
      <c r="F644" s="775"/>
      <c r="G644" s="993"/>
      <c r="H644" s="824"/>
      <c r="I644" s="995"/>
      <c r="J644" s="996"/>
      <c r="K644" s="995"/>
      <c r="L644" s="993"/>
      <c r="M644" s="993"/>
      <c r="N644" s="996"/>
      <c r="O644" s="915"/>
      <c r="P644" s="915"/>
      <c r="Q644" s="915"/>
    </row>
    <row r="645" spans="1:17" s="689" customFormat="1" x14ac:dyDescent="0.2">
      <c r="A645" s="1012"/>
      <c r="B645" s="993"/>
      <c r="C645" s="994"/>
      <c r="D645" s="994"/>
      <c r="E645" s="775"/>
      <c r="F645" s="775"/>
      <c r="G645" s="993"/>
      <c r="H645" s="824"/>
      <c r="I645" s="995"/>
      <c r="J645" s="996"/>
      <c r="K645" s="995"/>
      <c r="L645" s="993"/>
      <c r="M645" s="993"/>
      <c r="N645" s="996"/>
      <c r="O645" s="915"/>
      <c r="P645" s="915"/>
      <c r="Q645" s="915"/>
    </row>
    <row r="646" spans="1:17" s="689" customFormat="1" x14ac:dyDescent="0.2">
      <c r="A646" s="1012"/>
      <c r="B646" s="993"/>
      <c r="C646" s="994"/>
      <c r="D646" s="994"/>
      <c r="E646" s="775"/>
      <c r="F646" s="775"/>
      <c r="G646" s="993"/>
      <c r="H646" s="824"/>
      <c r="I646" s="995"/>
      <c r="J646" s="996"/>
      <c r="K646" s="995"/>
      <c r="L646" s="993"/>
      <c r="M646" s="993"/>
      <c r="N646" s="996"/>
      <c r="O646" s="915"/>
      <c r="P646" s="915"/>
      <c r="Q646" s="915"/>
    </row>
    <row r="647" spans="1:17" s="689" customFormat="1" x14ac:dyDescent="0.2">
      <c r="A647" s="1012"/>
      <c r="B647" s="993"/>
      <c r="C647" s="994"/>
      <c r="D647" s="994"/>
      <c r="E647" s="775"/>
      <c r="F647" s="775"/>
      <c r="G647" s="993"/>
      <c r="H647" s="824"/>
      <c r="I647" s="995"/>
      <c r="J647" s="996"/>
      <c r="K647" s="995"/>
      <c r="L647" s="993"/>
      <c r="M647" s="993"/>
      <c r="N647" s="996"/>
      <c r="O647" s="915"/>
      <c r="P647" s="915"/>
      <c r="Q647" s="915"/>
    </row>
    <row r="648" spans="1:17" s="689" customFormat="1" x14ac:dyDescent="0.2">
      <c r="A648" s="1012"/>
      <c r="B648" s="993"/>
      <c r="C648" s="994"/>
      <c r="D648" s="994"/>
      <c r="E648" s="775"/>
      <c r="F648" s="775"/>
      <c r="G648" s="993"/>
      <c r="H648" s="824"/>
      <c r="I648" s="995"/>
      <c r="J648" s="996"/>
      <c r="K648" s="995"/>
      <c r="L648" s="993"/>
      <c r="M648" s="993"/>
      <c r="N648" s="996"/>
      <c r="O648" s="915"/>
      <c r="P648" s="915"/>
      <c r="Q648" s="915"/>
    </row>
    <row r="649" spans="1:17" s="689" customFormat="1" x14ac:dyDescent="0.2">
      <c r="A649" s="1012"/>
      <c r="B649" s="993"/>
      <c r="C649" s="994"/>
      <c r="D649" s="994"/>
      <c r="E649" s="775"/>
      <c r="F649" s="775"/>
      <c r="G649" s="993"/>
      <c r="H649" s="824"/>
      <c r="I649" s="995"/>
      <c r="J649" s="996"/>
      <c r="K649" s="995"/>
      <c r="L649" s="993"/>
      <c r="M649" s="993"/>
      <c r="N649" s="996"/>
      <c r="O649" s="915"/>
      <c r="P649" s="915"/>
      <c r="Q649" s="915"/>
    </row>
    <row r="650" spans="1:17" s="689" customFormat="1" x14ac:dyDescent="0.2">
      <c r="A650" s="1012"/>
      <c r="B650" s="993"/>
      <c r="C650" s="994"/>
      <c r="D650" s="994"/>
      <c r="E650" s="775"/>
      <c r="F650" s="775"/>
      <c r="G650" s="993"/>
      <c r="H650" s="824"/>
      <c r="I650" s="995"/>
      <c r="J650" s="996"/>
      <c r="K650" s="995"/>
      <c r="L650" s="993"/>
      <c r="M650" s="993"/>
      <c r="N650" s="996"/>
      <c r="O650" s="915"/>
      <c r="P650" s="915"/>
      <c r="Q650" s="915"/>
    </row>
    <row r="651" spans="1:17" s="689" customFormat="1" x14ac:dyDescent="0.2">
      <c r="A651" s="1012"/>
      <c r="B651" s="993"/>
      <c r="C651" s="994"/>
      <c r="D651" s="994"/>
      <c r="E651" s="775"/>
      <c r="F651" s="775"/>
      <c r="G651" s="993"/>
      <c r="H651" s="824"/>
      <c r="I651" s="995"/>
      <c r="J651" s="996"/>
      <c r="K651" s="995"/>
      <c r="L651" s="993"/>
      <c r="M651" s="993"/>
      <c r="N651" s="996"/>
      <c r="O651" s="915"/>
      <c r="P651" s="915"/>
      <c r="Q651" s="915"/>
    </row>
    <row r="652" spans="1:17" s="689" customFormat="1" x14ac:dyDescent="0.2">
      <c r="A652" s="1012"/>
      <c r="B652" s="993"/>
      <c r="C652" s="994"/>
      <c r="D652" s="994"/>
      <c r="E652" s="775"/>
      <c r="F652" s="775"/>
      <c r="G652" s="993"/>
      <c r="H652" s="824"/>
      <c r="I652" s="995"/>
      <c r="J652" s="996"/>
      <c r="K652" s="995"/>
      <c r="L652" s="993"/>
      <c r="M652" s="993"/>
      <c r="N652" s="996"/>
      <c r="O652" s="915"/>
      <c r="P652" s="915"/>
      <c r="Q652" s="915"/>
    </row>
    <row r="653" spans="1:17" s="689" customFormat="1" x14ac:dyDescent="0.2">
      <c r="A653" s="1012"/>
      <c r="B653" s="993"/>
      <c r="C653" s="994"/>
      <c r="D653" s="994"/>
      <c r="E653" s="775"/>
      <c r="F653" s="775"/>
      <c r="G653" s="993"/>
      <c r="H653" s="824"/>
      <c r="I653" s="995"/>
      <c r="J653" s="996"/>
      <c r="K653" s="995"/>
      <c r="L653" s="993"/>
      <c r="M653" s="993"/>
      <c r="N653" s="996"/>
      <c r="O653" s="915"/>
      <c r="P653" s="915"/>
      <c r="Q653" s="915"/>
    </row>
    <row r="654" spans="1:17" s="689" customFormat="1" x14ac:dyDescent="0.2">
      <c r="A654" s="1012"/>
      <c r="B654" s="993"/>
      <c r="C654" s="994"/>
      <c r="D654" s="994"/>
      <c r="E654" s="775"/>
      <c r="F654" s="775"/>
      <c r="G654" s="993"/>
      <c r="H654" s="824"/>
      <c r="I654" s="995"/>
      <c r="J654" s="996"/>
      <c r="K654" s="995"/>
      <c r="L654" s="993"/>
      <c r="M654" s="993"/>
      <c r="N654" s="996"/>
      <c r="O654" s="915"/>
      <c r="P654" s="915"/>
      <c r="Q654" s="915"/>
    </row>
    <row r="655" spans="1:17" s="689" customFormat="1" x14ac:dyDescent="0.2">
      <c r="A655" s="1012"/>
      <c r="B655" s="993"/>
      <c r="C655" s="994"/>
      <c r="D655" s="994"/>
      <c r="E655" s="775"/>
      <c r="F655" s="775"/>
      <c r="G655" s="993"/>
      <c r="H655" s="824"/>
      <c r="I655" s="995"/>
      <c r="J655" s="996"/>
      <c r="K655" s="995"/>
      <c r="L655" s="993"/>
      <c r="M655" s="993"/>
      <c r="N655" s="996"/>
      <c r="O655" s="915"/>
      <c r="P655" s="915"/>
      <c r="Q655" s="915"/>
    </row>
    <row r="656" spans="1:17" s="689" customFormat="1" x14ac:dyDescent="0.2">
      <c r="A656" s="1012"/>
      <c r="B656" s="993"/>
      <c r="C656" s="994"/>
      <c r="D656" s="994"/>
      <c r="E656" s="775"/>
      <c r="F656" s="775"/>
      <c r="G656" s="993"/>
      <c r="H656" s="824"/>
      <c r="I656" s="995"/>
      <c r="J656" s="996"/>
      <c r="K656" s="995"/>
      <c r="L656" s="993"/>
      <c r="M656" s="993"/>
      <c r="N656" s="996"/>
      <c r="O656" s="915"/>
      <c r="P656" s="915"/>
      <c r="Q656" s="915"/>
    </row>
    <row r="657" spans="1:17" s="689" customFormat="1" x14ac:dyDescent="0.2">
      <c r="A657" s="1012"/>
      <c r="B657" s="993"/>
      <c r="C657" s="994"/>
      <c r="D657" s="994"/>
      <c r="E657" s="775"/>
      <c r="F657" s="775"/>
      <c r="G657" s="993"/>
      <c r="H657" s="824"/>
      <c r="I657" s="995"/>
      <c r="J657" s="996"/>
      <c r="K657" s="995"/>
      <c r="L657" s="993"/>
      <c r="M657" s="993"/>
      <c r="N657" s="996"/>
      <c r="O657" s="915"/>
      <c r="P657" s="915"/>
      <c r="Q657" s="915"/>
    </row>
    <row r="658" spans="1:17" s="689" customFormat="1" x14ac:dyDescent="0.2">
      <c r="A658" s="1012"/>
      <c r="B658" s="993"/>
      <c r="C658" s="994"/>
      <c r="D658" s="994"/>
      <c r="E658" s="775"/>
      <c r="F658" s="775"/>
      <c r="G658" s="993"/>
      <c r="H658" s="824"/>
      <c r="I658" s="995"/>
      <c r="J658" s="996"/>
      <c r="K658" s="995"/>
      <c r="L658" s="993"/>
      <c r="M658" s="993"/>
      <c r="N658" s="996"/>
      <c r="O658" s="915"/>
      <c r="P658" s="915"/>
      <c r="Q658" s="915"/>
    </row>
    <row r="659" spans="1:17" s="689" customFormat="1" x14ac:dyDescent="0.2">
      <c r="A659" s="1012"/>
      <c r="B659" s="993"/>
      <c r="C659" s="994"/>
      <c r="D659" s="994"/>
      <c r="E659" s="775"/>
      <c r="F659" s="775"/>
      <c r="G659" s="993"/>
      <c r="H659" s="824"/>
      <c r="I659" s="995"/>
      <c r="J659" s="996"/>
      <c r="K659" s="995"/>
      <c r="L659" s="993"/>
      <c r="M659" s="993"/>
      <c r="N659" s="996"/>
      <c r="O659" s="915"/>
      <c r="P659" s="915"/>
      <c r="Q659" s="915"/>
    </row>
    <row r="660" spans="1:17" s="689" customFormat="1" x14ac:dyDescent="0.2">
      <c r="A660" s="1012"/>
      <c r="B660" s="993"/>
      <c r="C660" s="994"/>
      <c r="D660" s="994"/>
      <c r="E660" s="775"/>
      <c r="F660" s="775"/>
      <c r="G660" s="993"/>
      <c r="H660" s="824"/>
      <c r="I660" s="995"/>
      <c r="J660" s="996"/>
      <c r="K660" s="995"/>
      <c r="L660" s="993"/>
      <c r="M660" s="993"/>
      <c r="N660" s="996"/>
      <c r="O660" s="915"/>
      <c r="P660" s="915"/>
      <c r="Q660" s="915"/>
    </row>
    <row r="661" spans="1:17" s="689" customFormat="1" x14ac:dyDescent="0.2">
      <c r="A661" s="1012"/>
      <c r="B661" s="993"/>
      <c r="C661" s="994"/>
      <c r="D661" s="994"/>
      <c r="E661" s="775"/>
      <c r="F661" s="775"/>
      <c r="G661" s="993"/>
      <c r="H661" s="824"/>
      <c r="I661" s="995"/>
      <c r="J661" s="996"/>
      <c r="K661" s="995"/>
      <c r="L661" s="993"/>
      <c r="M661" s="993"/>
      <c r="N661" s="996"/>
      <c r="O661" s="915"/>
      <c r="P661" s="915"/>
      <c r="Q661" s="915"/>
    </row>
    <row r="662" spans="1:17" s="689" customFormat="1" x14ac:dyDescent="0.2">
      <c r="A662" s="1012"/>
      <c r="B662" s="993"/>
      <c r="C662" s="994"/>
      <c r="D662" s="994"/>
      <c r="E662" s="775"/>
      <c r="F662" s="775"/>
      <c r="G662" s="993"/>
      <c r="H662" s="824"/>
      <c r="I662" s="995"/>
      <c r="J662" s="996"/>
      <c r="K662" s="995"/>
      <c r="L662" s="993"/>
      <c r="M662" s="993"/>
      <c r="N662" s="996"/>
      <c r="O662" s="915"/>
      <c r="P662" s="915"/>
      <c r="Q662" s="915"/>
    </row>
    <row r="663" spans="1:17" s="689" customFormat="1" x14ac:dyDescent="0.2">
      <c r="A663" s="1012"/>
      <c r="B663" s="993"/>
      <c r="C663" s="994"/>
      <c r="D663" s="994"/>
      <c r="E663" s="775"/>
      <c r="F663" s="775"/>
      <c r="G663" s="993"/>
      <c r="H663" s="824"/>
      <c r="I663" s="995"/>
      <c r="J663" s="996"/>
      <c r="K663" s="995"/>
      <c r="L663" s="993"/>
      <c r="M663" s="993"/>
      <c r="N663" s="996"/>
      <c r="O663" s="915"/>
      <c r="P663" s="915"/>
      <c r="Q663" s="915"/>
    </row>
    <row r="664" spans="1:17" s="689" customFormat="1" x14ac:dyDescent="0.2">
      <c r="A664" s="1012"/>
      <c r="B664" s="993"/>
      <c r="C664" s="994"/>
      <c r="D664" s="994"/>
      <c r="E664" s="775"/>
      <c r="F664" s="775"/>
      <c r="G664" s="993"/>
      <c r="H664" s="824"/>
      <c r="I664" s="995"/>
      <c r="J664" s="996"/>
      <c r="K664" s="995"/>
      <c r="L664" s="993"/>
      <c r="M664" s="993"/>
      <c r="N664" s="996"/>
      <c r="O664" s="915"/>
      <c r="P664" s="915"/>
      <c r="Q664" s="915"/>
    </row>
    <row r="665" spans="1:17" s="689" customFormat="1" x14ac:dyDescent="0.2">
      <c r="A665" s="1012"/>
      <c r="B665" s="993"/>
      <c r="C665" s="994"/>
      <c r="D665" s="994"/>
      <c r="E665" s="775"/>
      <c r="F665" s="775"/>
      <c r="G665" s="993"/>
      <c r="H665" s="824"/>
      <c r="I665" s="995"/>
      <c r="J665" s="996"/>
      <c r="K665" s="995"/>
      <c r="L665" s="993"/>
      <c r="M665" s="993"/>
      <c r="N665" s="996"/>
      <c r="O665" s="915"/>
      <c r="P665" s="915"/>
      <c r="Q665" s="915"/>
    </row>
    <row r="666" spans="1:17" s="689" customFormat="1" x14ac:dyDescent="0.2">
      <c r="A666" s="1012"/>
      <c r="B666" s="993"/>
      <c r="C666" s="994"/>
      <c r="D666" s="994"/>
      <c r="E666" s="775"/>
      <c r="F666" s="775"/>
      <c r="G666" s="993"/>
      <c r="H666" s="824"/>
      <c r="I666" s="995"/>
      <c r="J666" s="996"/>
      <c r="K666" s="995"/>
      <c r="L666" s="993"/>
      <c r="M666" s="993"/>
      <c r="N666" s="996"/>
      <c r="O666" s="915"/>
      <c r="P666" s="915"/>
      <c r="Q666" s="915"/>
    </row>
    <row r="667" spans="1:17" s="689" customFormat="1" x14ac:dyDescent="0.2">
      <c r="A667" s="1012"/>
      <c r="B667" s="993"/>
      <c r="C667" s="994"/>
      <c r="D667" s="994"/>
      <c r="E667" s="775"/>
      <c r="F667" s="775"/>
      <c r="G667" s="993"/>
      <c r="H667" s="824"/>
      <c r="I667" s="995"/>
      <c r="J667" s="996"/>
      <c r="K667" s="995"/>
      <c r="L667" s="993"/>
      <c r="M667" s="993"/>
      <c r="N667" s="996"/>
      <c r="O667" s="915"/>
      <c r="P667" s="915"/>
      <c r="Q667" s="915"/>
    </row>
    <row r="668" spans="1:17" s="689" customFormat="1" x14ac:dyDescent="0.2">
      <c r="A668" s="1012"/>
      <c r="B668" s="993"/>
      <c r="C668" s="994"/>
      <c r="D668" s="994"/>
      <c r="E668" s="775"/>
      <c r="F668" s="775"/>
      <c r="G668" s="993"/>
      <c r="H668" s="824"/>
      <c r="I668" s="995"/>
      <c r="J668" s="996"/>
      <c r="K668" s="995"/>
      <c r="L668" s="993"/>
      <c r="M668" s="993"/>
      <c r="N668" s="996"/>
      <c r="O668" s="915"/>
      <c r="P668" s="915"/>
      <c r="Q668" s="915"/>
    </row>
    <row r="669" spans="1:17" s="689" customFormat="1" x14ac:dyDescent="0.2">
      <c r="A669" s="1012"/>
      <c r="B669" s="993"/>
      <c r="C669" s="994"/>
      <c r="D669" s="994"/>
      <c r="E669" s="775"/>
      <c r="F669" s="775"/>
      <c r="G669" s="993"/>
      <c r="H669" s="824"/>
      <c r="I669" s="995"/>
      <c r="J669" s="996"/>
      <c r="K669" s="995"/>
      <c r="L669" s="993"/>
      <c r="M669" s="993"/>
      <c r="N669" s="996"/>
      <c r="O669" s="915"/>
      <c r="P669" s="915"/>
      <c r="Q669" s="915"/>
    </row>
    <row r="670" spans="1:17" s="689" customFormat="1" x14ac:dyDescent="0.2">
      <c r="A670" s="1012"/>
      <c r="B670" s="993"/>
      <c r="C670" s="994"/>
      <c r="D670" s="994"/>
      <c r="E670" s="775"/>
      <c r="F670" s="775"/>
      <c r="G670" s="993"/>
      <c r="H670" s="824"/>
      <c r="I670" s="995"/>
      <c r="J670" s="996"/>
      <c r="K670" s="995"/>
      <c r="L670" s="993"/>
      <c r="M670" s="993"/>
      <c r="N670" s="996"/>
      <c r="O670" s="915"/>
      <c r="P670" s="915"/>
      <c r="Q670" s="915"/>
    </row>
    <row r="671" spans="1:17" s="689" customFormat="1" x14ac:dyDescent="0.2">
      <c r="A671" s="1012"/>
      <c r="B671" s="993"/>
      <c r="C671" s="994"/>
      <c r="D671" s="994"/>
      <c r="E671" s="775"/>
      <c r="F671" s="775"/>
      <c r="G671" s="993"/>
      <c r="H671" s="824"/>
      <c r="I671" s="995"/>
      <c r="J671" s="996"/>
      <c r="K671" s="995"/>
      <c r="L671" s="993"/>
      <c r="M671" s="993"/>
      <c r="N671" s="996"/>
      <c r="O671" s="915"/>
      <c r="P671" s="915"/>
      <c r="Q671" s="915"/>
    </row>
    <row r="672" spans="1:17" s="689" customFormat="1" x14ac:dyDescent="0.2">
      <c r="A672" s="1012"/>
      <c r="B672" s="993"/>
      <c r="C672" s="994"/>
      <c r="D672" s="994"/>
      <c r="E672" s="775"/>
      <c r="F672" s="775"/>
      <c r="G672" s="993"/>
      <c r="H672" s="824"/>
      <c r="I672" s="995"/>
      <c r="J672" s="996"/>
      <c r="K672" s="995"/>
      <c r="L672" s="993"/>
      <c r="M672" s="993"/>
      <c r="N672" s="996"/>
      <c r="O672" s="915"/>
      <c r="P672" s="915"/>
      <c r="Q672" s="915"/>
    </row>
    <row r="673" spans="1:17" s="689" customFormat="1" x14ac:dyDescent="0.2">
      <c r="A673" s="1012"/>
      <c r="B673" s="993"/>
      <c r="C673" s="994"/>
      <c r="D673" s="994"/>
      <c r="E673" s="775"/>
      <c r="F673" s="775"/>
      <c r="G673" s="993"/>
      <c r="H673" s="824"/>
      <c r="I673" s="995"/>
      <c r="J673" s="996"/>
      <c r="K673" s="995"/>
      <c r="L673" s="993"/>
      <c r="M673" s="993"/>
      <c r="N673" s="996"/>
      <c r="O673" s="915"/>
      <c r="P673" s="915"/>
      <c r="Q673" s="915"/>
    </row>
    <row r="674" spans="1:17" s="689" customFormat="1" x14ac:dyDescent="0.2">
      <c r="A674" s="1012"/>
      <c r="B674" s="993"/>
      <c r="C674" s="994"/>
      <c r="D674" s="994"/>
      <c r="E674" s="775"/>
      <c r="F674" s="775"/>
      <c r="G674" s="993"/>
      <c r="H674" s="824"/>
      <c r="I674" s="995"/>
      <c r="J674" s="996"/>
      <c r="K674" s="995"/>
      <c r="L674" s="993"/>
      <c r="M674" s="993"/>
      <c r="N674" s="996"/>
      <c r="O674" s="915"/>
      <c r="P674" s="915"/>
      <c r="Q674" s="915"/>
    </row>
    <row r="675" spans="1:17" s="689" customFormat="1" x14ac:dyDescent="0.2">
      <c r="A675" s="1012"/>
      <c r="B675" s="993"/>
      <c r="C675" s="994"/>
      <c r="D675" s="994"/>
      <c r="E675" s="775"/>
      <c r="F675" s="775"/>
      <c r="G675" s="993"/>
      <c r="H675" s="824"/>
      <c r="I675" s="995"/>
      <c r="J675" s="996"/>
      <c r="K675" s="995"/>
      <c r="L675" s="993"/>
      <c r="M675" s="993"/>
      <c r="N675" s="996"/>
      <c r="O675" s="915"/>
      <c r="P675" s="915"/>
      <c r="Q675" s="915"/>
    </row>
    <row r="676" spans="1:17" s="689" customFormat="1" x14ac:dyDescent="0.2">
      <c r="A676" s="1012"/>
      <c r="B676" s="993"/>
      <c r="C676" s="994"/>
      <c r="D676" s="994"/>
      <c r="E676" s="775"/>
      <c r="F676" s="775"/>
      <c r="G676" s="993"/>
      <c r="H676" s="824"/>
      <c r="I676" s="995"/>
      <c r="J676" s="996"/>
      <c r="K676" s="995"/>
      <c r="L676" s="993"/>
      <c r="M676" s="993"/>
      <c r="N676" s="996"/>
      <c r="O676" s="915"/>
      <c r="P676" s="915"/>
      <c r="Q676" s="915"/>
    </row>
    <row r="677" spans="1:17" s="689" customFormat="1" x14ac:dyDescent="0.2">
      <c r="A677" s="1012"/>
      <c r="B677" s="993"/>
      <c r="C677" s="994"/>
      <c r="D677" s="994"/>
      <c r="E677" s="775"/>
      <c r="F677" s="775"/>
      <c r="G677" s="993"/>
      <c r="H677" s="824"/>
      <c r="I677" s="995"/>
      <c r="J677" s="996"/>
      <c r="K677" s="995"/>
      <c r="L677" s="993"/>
      <c r="M677" s="993"/>
      <c r="N677" s="996"/>
      <c r="O677" s="915"/>
      <c r="P677" s="915"/>
      <c r="Q677" s="915"/>
    </row>
    <row r="678" spans="1:17" s="689" customFormat="1" x14ac:dyDescent="0.2">
      <c r="A678" s="1012"/>
      <c r="B678" s="993"/>
      <c r="C678" s="994"/>
      <c r="D678" s="994"/>
      <c r="E678" s="775"/>
      <c r="F678" s="775"/>
      <c r="G678" s="993"/>
      <c r="H678" s="824"/>
      <c r="I678" s="995"/>
      <c r="J678" s="996"/>
      <c r="K678" s="995"/>
      <c r="L678" s="993"/>
      <c r="M678" s="993"/>
      <c r="N678" s="996"/>
      <c r="O678" s="915"/>
      <c r="P678" s="915"/>
      <c r="Q678" s="915"/>
    </row>
    <row r="679" spans="1:17" s="689" customFormat="1" x14ac:dyDescent="0.2">
      <c r="A679" s="1012"/>
      <c r="B679" s="993"/>
      <c r="C679" s="994"/>
      <c r="D679" s="994"/>
      <c r="E679" s="775"/>
      <c r="F679" s="775"/>
      <c r="G679" s="993"/>
      <c r="H679" s="824"/>
      <c r="I679" s="995"/>
      <c r="J679" s="996"/>
      <c r="K679" s="995"/>
      <c r="L679" s="993"/>
      <c r="M679" s="993"/>
      <c r="N679" s="996"/>
      <c r="O679" s="915"/>
      <c r="P679" s="915"/>
      <c r="Q679" s="915"/>
    </row>
    <row r="680" spans="1:17" s="689" customFormat="1" x14ac:dyDescent="0.2">
      <c r="A680" s="1012"/>
      <c r="B680" s="993"/>
      <c r="C680" s="994"/>
      <c r="D680" s="994"/>
      <c r="E680" s="775"/>
      <c r="F680" s="775"/>
      <c r="G680" s="993"/>
      <c r="H680" s="824"/>
      <c r="I680" s="995"/>
      <c r="J680" s="996"/>
      <c r="K680" s="995"/>
      <c r="L680" s="993"/>
      <c r="M680" s="993"/>
      <c r="N680" s="996"/>
      <c r="O680" s="915"/>
      <c r="P680" s="915"/>
      <c r="Q680" s="915"/>
    </row>
    <row r="681" spans="1:17" s="689" customFormat="1" x14ac:dyDescent="0.2">
      <c r="A681" s="1012"/>
      <c r="B681" s="993"/>
      <c r="C681" s="994"/>
      <c r="D681" s="994"/>
      <c r="E681" s="775"/>
      <c r="F681" s="775"/>
      <c r="G681" s="993"/>
      <c r="H681" s="824"/>
      <c r="I681" s="995"/>
      <c r="J681" s="996"/>
      <c r="K681" s="995"/>
      <c r="L681" s="993"/>
      <c r="M681" s="993"/>
      <c r="N681" s="996"/>
      <c r="O681" s="915"/>
      <c r="P681" s="915"/>
      <c r="Q681" s="915"/>
    </row>
    <row r="682" spans="1:17" s="689" customFormat="1" x14ac:dyDescent="0.2">
      <c r="A682" s="1012"/>
      <c r="B682" s="993"/>
      <c r="C682" s="994"/>
      <c r="D682" s="994"/>
      <c r="E682" s="775"/>
      <c r="F682" s="775"/>
      <c r="G682" s="993"/>
      <c r="H682" s="824"/>
      <c r="I682" s="995"/>
      <c r="J682" s="996"/>
      <c r="K682" s="995"/>
      <c r="L682" s="993"/>
      <c r="M682" s="993"/>
      <c r="N682" s="996"/>
      <c r="O682" s="915"/>
      <c r="P682" s="915"/>
      <c r="Q682" s="915"/>
    </row>
    <row r="683" spans="1:17" s="689" customFormat="1" x14ac:dyDescent="0.2">
      <c r="A683" s="1012"/>
      <c r="B683" s="993"/>
      <c r="C683" s="994"/>
      <c r="D683" s="994"/>
      <c r="E683" s="775"/>
      <c r="F683" s="775"/>
      <c r="G683" s="993"/>
      <c r="H683" s="824"/>
      <c r="I683" s="995"/>
      <c r="J683" s="996"/>
      <c r="K683" s="995"/>
      <c r="L683" s="993"/>
      <c r="M683" s="993"/>
      <c r="N683" s="996"/>
      <c r="O683" s="915"/>
      <c r="P683" s="915"/>
      <c r="Q683" s="915"/>
    </row>
    <row r="684" spans="1:17" s="689" customFormat="1" x14ac:dyDescent="0.2">
      <c r="A684" s="1012"/>
      <c r="B684" s="993"/>
      <c r="C684" s="994"/>
      <c r="D684" s="994"/>
      <c r="E684" s="775"/>
      <c r="F684" s="775"/>
      <c r="G684" s="993"/>
      <c r="H684" s="824"/>
      <c r="I684" s="995"/>
      <c r="J684" s="996"/>
      <c r="K684" s="995"/>
      <c r="L684" s="993"/>
      <c r="M684" s="993"/>
      <c r="N684" s="996"/>
      <c r="O684" s="915"/>
      <c r="P684" s="915"/>
      <c r="Q684" s="915"/>
    </row>
    <row r="685" spans="1:17" s="689" customFormat="1" x14ac:dyDescent="0.2">
      <c r="A685" s="1012"/>
      <c r="B685" s="993"/>
      <c r="C685" s="994"/>
      <c r="D685" s="994"/>
      <c r="E685" s="775"/>
      <c r="F685" s="775"/>
      <c r="G685" s="993"/>
      <c r="H685" s="824"/>
      <c r="I685" s="995"/>
      <c r="J685" s="996"/>
      <c r="K685" s="995"/>
      <c r="L685" s="993"/>
      <c r="M685" s="993"/>
      <c r="N685" s="996"/>
      <c r="O685" s="915"/>
      <c r="P685" s="915"/>
      <c r="Q685" s="915"/>
    </row>
    <row r="686" spans="1:17" s="689" customFormat="1" x14ac:dyDescent="0.2">
      <c r="A686" s="1012"/>
      <c r="B686" s="993"/>
      <c r="C686" s="994"/>
      <c r="D686" s="994"/>
      <c r="E686" s="775"/>
      <c r="F686" s="775"/>
      <c r="G686" s="993"/>
      <c r="H686" s="824"/>
      <c r="I686" s="995"/>
      <c r="J686" s="996"/>
      <c r="K686" s="995"/>
      <c r="L686" s="993"/>
      <c r="M686" s="993"/>
      <c r="N686" s="996"/>
      <c r="O686" s="915"/>
      <c r="P686" s="915"/>
      <c r="Q686" s="915"/>
    </row>
    <row r="687" spans="1:17" s="689" customFormat="1" x14ac:dyDescent="0.2">
      <c r="A687" s="1012"/>
      <c r="B687" s="993"/>
      <c r="C687" s="994"/>
      <c r="D687" s="994"/>
      <c r="E687" s="775"/>
      <c r="F687" s="775"/>
      <c r="G687" s="993"/>
      <c r="H687" s="824"/>
      <c r="I687" s="995"/>
      <c r="J687" s="996"/>
      <c r="K687" s="995"/>
      <c r="L687" s="993"/>
      <c r="M687" s="993"/>
      <c r="N687" s="996"/>
      <c r="O687" s="915"/>
      <c r="P687" s="915"/>
      <c r="Q687" s="915"/>
    </row>
    <row r="688" spans="1:17" s="689" customFormat="1" x14ac:dyDescent="0.2">
      <c r="A688" s="1012"/>
      <c r="B688" s="993"/>
      <c r="C688" s="994"/>
      <c r="D688" s="994"/>
      <c r="E688" s="775"/>
      <c r="F688" s="775"/>
      <c r="G688" s="993"/>
      <c r="H688" s="824"/>
      <c r="I688" s="995"/>
      <c r="J688" s="996"/>
      <c r="K688" s="995"/>
      <c r="L688" s="993"/>
      <c r="M688" s="993"/>
      <c r="N688" s="996"/>
      <c r="O688" s="915"/>
      <c r="P688" s="915"/>
      <c r="Q688" s="915"/>
    </row>
    <row r="689" spans="1:17" s="689" customFormat="1" x14ac:dyDescent="0.2">
      <c r="A689" s="1012"/>
      <c r="B689" s="993"/>
      <c r="C689" s="994"/>
      <c r="D689" s="994"/>
      <c r="E689" s="775"/>
      <c r="F689" s="775"/>
      <c r="G689" s="993"/>
      <c r="H689" s="824"/>
      <c r="I689" s="995"/>
      <c r="J689" s="996"/>
      <c r="K689" s="995"/>
      <c r="L689" s="993"/>
      <c r="M689" s="993"/>
      <c r="N689" s="996"/>
      <c r="O689" s="915"/>
      <c r="P689" s="915"/>
      <c r="Q689" s="915"/>
    </row>
    <row r="690" spans="1:17" s="689" customFormat="1" x14ac:dyDescent="0.2">
      <c r="A690" s="1012"/>
      <c r="B690" s="993"/>
      <c r="C690" s="994"/>
      <c r="D690" s="994"/>
      <c r="E690" s="775"/>
      <c r="F690" s="775"/>
      <c r="G690" s="993"/>
      <c r="H690" s="824"/>
      <c r="I690" s="995"/>
      <c r="J690" s="996"/>
      <c r="K690" s="995"/>
      <c r="L690" s="993"/>
      <c r="M690" s="993"/>
      <c r="N690" s="996"/>
      <c r="O690" s="915"/>
      <c r="P690" s="915"/>
      <c r="Q690" s="915"/>
    </row>
    <row r="691" spans="1:17" s="689" customFormat="1" x14ac:dyDescent="0.2">
      <c r="A691" s="1012"/>
      <c r="B691" s="993"/>
      <c r="C691" s="994"/>
      <c r="D691" s="994"/>
      <c r="E691" s="775"/>
      <c r="F691" s="775"/>
      <c r="G691" s="993"/>
      <c r="H691" s="824"/>
      <c r="I691" s="995"/>
      <c r="J691" s="996"/>
      <c r="K691" s="995"/>
      <c r="L691" s="993"/>
      <c r="M691" s="993"/>
      <c r="N691" s="996"/>
      <c r="O691" s="915"/>
      <c r="P691" s="915"/>
      <c r="Q691" s="915"/>
    </row>
    <row r="692" spans="1:17" s="689" customFormat="1" x14ac:dyDescent="0.2">
      <c r="A692" s="1012"/>
      <c r="B692" s="993"/>
      <c r="C692" s="994"/>
      <c r="D692" s="994"/>
      <c r="E692" s="775"/>
      <c r="F692" s="775"/>
      <c r="G692" s="993"/>
      <c r="H692" s="824"/>
      <c r="I692" s="995"/>
      <c r="J692" s="996"/>
      <c r="K692" s="995"/>
      <c r="L692" s="993"/>
      <c r="M692" s="993"/>
      <c r="N692" s="996"/>
      <c r="O692" s="915"/>
      <c r="P692" s="915"/>
      <c r="Q692" s="915"/>
    </row>
    <row r="693" spans="1:17" s="689" customFormat="1" x14ac:dyDescent="0.2">
      <c r="A693" s="1012"/>
      <c r="B693" s="993"/>
      <c r="C693" s="994"/>
      <c r="D693" s="994"/>
      <c r="E693" s="775"/>
      <c r="F693" s="775"/>
      <c r="G693" s="993"/>
      <c r="H693" s="824"/>
      <c r="I693" s="995"/>
      <c r="J693" s="996"/>
      <c r="K693" s="995"/>
      <c r="L693" s="993"/>
      <c r="M693" s="993"/>
      <c r="N693" s="996"/>
      <c r="O693" s="915"/>
      <c r="P693" s="915"/>
      <c r="Q693" s="915"/>
    </row>
    <row r="694" spans="1:17" s="689" customFormat="1" x14ac:dyDescent="0.2">
      <c r="A694" s="1012"/>
      <c r="B694" s="993"/>
      <c r="C694" s="994"/>
      <c r="D694" s="994"/>
      <c r="E694" s="775"/>
      <c r="F694" s="775"/>
      <c r="G694" s="993"/>
      <c r="H694" s="824"/>
      <c r="I694" s="995"/>
      <c r="J694" s="996"/>
      <c r="K694" s="995"/>
      <c r="L694" s="993"/>
      <c r="M694" s="993"/>
      <c r="N694" s="996"/>
      <c r="O694" s="915"/>
      <c r="P694" s="915"/>
      <c r="Q694" s="915"/>
    </row>
    <row r="695" spans="1:17" s="689" customFormat="1" x14ac:dyDescent="0.2">
      <c r="A695" s="1012"/>
      <c r="B695" s="993"/>
      <c r="C695" s="994"/>
      <c r="D695" s="994"/>
      <c r="E695" s="775"/>
      <c r="F695" s="775"/>
      <c r="G695" s="993"/>
      <c r="H695" s="824"/>
      <c r="I695" s="995"/>
      <c r="J695" s="996"/>
      <c r="K695" s="995"/>
      <c r="L695" s="993"/>
      <c r="M695" s="993"/>
      <c r="N695" s="996"/>
      <c r="O695" s="915"/>
      <c r="P695" s="915"/>
      <c r="Q695" s="915"/>
    </row>
    <row r="696" spans="1:17" s="689" customFormat="1" x14ac:dyDescent="0.2">
      <c r="A696" s="1012"/>
      <c r="B696" s="993"/>
      <c r="C696" s="994"/>
      <c r="D696" s="994"/>
      <c r="E696" s="775"/>
      <c r="F696" s="775"/>
      <c r="G696" s="993"/>
      <c r="H696" s="824"/>
      <c r="I696" s="995"/>
      <c r="J696" s="996"/>
      <c r="K696" s="995"/>
      <c r="L696" s="993"/>
      <c r="M696" s="993"/>
      <c r="N696" s="996"/>
      <c r="O696" s="915"/>
      <c r="P696" s="915"/>
      <c r="Q696" s="915"/>
    </row>
    <row r="697" spans="1:17" s="689" customFormat="1" x14ac:dyDescent="0.2">
      <c r="A697" s="1012"/>
      <c r="B697" s="993"/>
      <c r="C697" s="994"/>
      <c r="D697" s="994"/>
      <c r="E697" s="775"/>
      <c r="F697" s="775"/>
      <c r="G697" s="993"/>
      <c r="H697" s="824"/>
      <c r="I697" s="995"/>
      <c r="J697" s="996"/>
      <c r="K697" s="995"/>
      <c r="L697" s="993"/>
      <c r="M697" s="993"/>
      <c r="N697" s="996"/>
      <c r="O697" s="915"/>
      <c r="P697" s="915"/>
      <c r="Q697" s="915"/>
    </row>
    <row r="698" spans="1:17" s="689" customFormat="1" x14ac:dyDescent="0.2">
      <c r="A698" s="1012"/>
      <c r="B698" s="993"/>
      <c r="C698" s="994"/>
      <c r="D698" s="994"/>
      <c r="E698" s="775"/>
      <c r="F698" s="775"/>
      <c r="G698" s="993"/>
      <c r="H698" s="824"/>
      <c r="I698" s="995"/>
      <c r="J698" s="996"/>
      <c r="K698" s="995"/>
      <c r="L698" s="993"/>
      <c r="M698" s="993"/>
      <c r="N698" s="996"/>
      <c r="O698" s="915"/>
      <c r="P698" s="915"/>
      <c r="Q698" s="915"/>
    </row>
    <row r="699" spans="1:17" s="689" customFormat="1" x14ac:dyDescent="0.2">
      <c r="A699" s="1012"/>
      <c r="B699" s="993"/>
      <c r="C699" s="994"/>
      <c r="D699" s="994"/>
      <c r="E699" s="775"/>
      <c r="F699" s="775"/>
      <c r="G699" s="993"/>
      <c r="H699" s="824"/>
      <c r="I699" s="995"/>
      <c r="J699" s="996"/>
      <c r="K699" s="995"/>
      <c r="L699" s="993"/>
      <c r="M699" s="993"/>
      <c r="N699" s="996"/>
      <c r="O699" s="915"/>
      <c r="P699" s="915"/>
      <c r="Q699" s="915"/>
    </row>
    <row r="700" spans="1:17" s="689" customFormat="1" x14ac:dyDescent="0.2">
      <c r="A700" s="1012"/>
      <c r="B700" s="993"/>
      <c r="C700" s="994"/>
      <c r="D700" s="994"/>
      <c r="E700" s="775"/>
      <c r="F700" s="775"/>
      <c r="G700" s="993"/>
      <c r="H700" s="824"/>
      <c r="I700" s="995"/>
      <c r="J700" s="996"/>
      <c r="K700" s="995"/>
      <c r="L700" s="993"/>
      <c r="M700" s="993"/>
      <c r="N700" s="996"/>
      <c r="O700" s="915"/>
      <c r="P700" s="915"/>
      <c r="Q700" s="915"/>
    </row>
    <row r="701" spans="1:17" s="689" customFormat="1" x14ac:dyDescent="0.2">
      <c r="A701" s="1012"/>
      <c r="B701" s="993"/>
      <c r="C701" s="994"/>
      <c r="D701" s="994"/>
      <c r="E701" s="775"/>
      <c r="F701" s="775"/>
      <c r="G701" s="993"/>
      <c r="H701" s="824"/>
      <c r="I701" s="995"/>
      <c r="J701" s="996"/>
      <c r="K701" s="995"/>
      <c r="L701" s="993"/>
      <c r="M701" s="993"/>
      <c r="N701" s="996"/>
      <c r="O701" s="915"/>
      <c r="P701" s="915"/>
      <c r="Q701" s="915"/>
    </row>
    <row r="702" spans="1:17" s="689" customFormat="1" x14ac:dyDescent="0.2">
      <c r="A702" s="1012"/>
      <c r="B702" s="993"/>
      <c r="C702" s="994"/>
      <c r="D702" s="994"/>
      <c r="E702" s="775"/>
      <c r="F702" s="775"/>
      <c r="G702" s="993"/>
      <c r="H702" s="824"/>
      <c r="I702" s="995"/>
      <c r="J702" s="996"/>
      <c r="K702" s="995"/>
      <c r="L702" s="993"/>
      <c r="M702" s="993"/>
      <c r="N702" s="996"/>
      <c r="O702" s="915"/>
      <c r="P702" s="915"/>
      <c r="Q702" s="915"/>
    </row>
    <row r="703" spans="1:17" s="689" customFormat="1" x14ac:dyDescent="0.2">
      <c r="A703" s="1012"/>
      <c r="B703" s="993"/>
      <c r="C703" s="994"/>
      <c r="D703" s="994"/>
      <c r="E703" s="775"/>
      <c r="F703" s="775"/>
      <c r="G703" s="993"/>
      <c r="H703" s="824"/>
      <c r="I703" s="995"/>
      <c r="J703" s="996"/>
      <c r="K703" s="995"/>
      <c r="L703" s="993"/>
      <c r="M703" s="993"/>
      <c r="N703" s="996"/>
      <c r="O703" s="915"/>
      <c r="P703" s="915"/>
      <c r="Q703" s="915"/>
    </row>
    <row r="704" spans="1:17" s="689" customFormat="1" x14ac:dyDescent="0.2">
      <c r="A704" s="1012"/>
      <c r="B704" s="993"/>
      <c r="C704" s="994"/>
      <c r="D704" s="994"/>
      <c r="E704" s="775"/>
      <c r="F704" s="775"/>
      <c r="G704" s="993"/>
      <c r="H704" s="824"/>
      <c r="I704" s="995"/>
      <c r="J704" s="996"/>
      <c r="K704" s="995"/>
      <c r="L704" s="993"/>
      <c r="M704" s="993"/>
      <c r="N704" s="996"/>
      <c r="O704" s="915"/>
      <c r="P704" s="915"/>
      <c r="Q704" s="915"/>
    </row>
    <row r="705" spans="1:17" s="689" customFormat="1" x14ac:dyDescent="0.2">
      <c r="A705" s="1012"/>
      <c r="B705" s="993"/>
      <c r="C705" s="994"/>
      <c r="D705" s="994"/>
      <c r="E705" s="775"/>
      <c r="F705" s="775"/>
      <c r="G705" s="993"/>
      <c r="H705" s="824"/>
      <c r="I705" s="995"/>
      <c r="J705" s="996"/>
      <c r="K705" s="995"/>
      <c r="L705" s="993"/>
      <c r="M705" s="993"/>
      <c r="N705" s="996"/>
      <c r="O705" s="915"/>
      <c r="P705" s="915"/>
      <c r="Q705" s="915"/>
    </row>
    <row r="706" spans="1:17" s="689" customFormat="1" x14ac:dyDescent="0.2">
      <c r="A706" s="1012"/>
      <c r="B706" s="993"/>
      <c r="C706" s="994"/>
      <c r="D706" s="994"/>
      <c r="E706" s="775"/>
      <c r="F706" s="775"/>
      <c r="G706" s="993"/>
      <c r="H706" s="824"/>
      <c r="I706" s="995"/>
      <c r="J706" s="996"/>
      <c r="K706" s="995"/>
      <c r="L706" s="993"/>
      <c r="M706" s="993"/>
      <c r="N706" s="996"/>
      <c r="O706" s="915"/>
      <c r="P706" s="915"/>
      <c r="Q706" s="915"/>
    </row>
    <row r="707" spans="1:17" s="689" customFormat="1" x14ac:dyDescent="0.2">
      <c r="A707" s="1012"/>
      <c r="B707" s="993"/>
      <c r="C707" s="994"/>
      <c r="D707" s="994"/>
      <c r="E707" s="775"/>
      <c r="F707" s="775"/>
      <c r="G707" s="993"/>
      <c r="H707" s="824"/>
      <c r="I707" s="995"/>
      <c r="J707" s="996"/>
      <c r="K707" s="995"/>
      <c r="L707" s="993"/>
      <c r="M707" s="993"/>
      <c r="N707" s="996"/>
      <c r="O707" s="915"/>
      <c r="P707" s="915"/>
      <c r="Q707" s="915"/>
    </row>
    <row r="708" spans="1:17" s="689" customFormat="1" x14ac:dyDescent="0.2">
      <c r="A708" s="1012"/>
      <c r="B708" s="993"/>
      <c r="C708" s="994"/>
      <c r="D708" s="994"/>
      <c r="E708" s="775"/>
      <c r="F708" s="775"/>
      <c r="G708" s="993"/>
      <c r="H708" s="824"/>
      <c r="I708" s="995"/>
      <c r="J708" s="996"/>
      <c r="K708" s="995"/>
      <c r="L708" s="993"/>
      <c r="M708" s="993"/>
      <c r="N708" s="996"/>
      <c r="O708" s="915"/>
      <c r="P708" s="915"/>
      <c r="Q708" s="915"/>
    </row>
    <row r="709" spans="1:17" s="689" customFormat="1" x14ac:dyDescent="0.2">
      <c r="A709" s="1012"/>
      <c r="B709" s="993"/>
      <c r="C709" s="994"/>
      <c r="D709" s="994"/>
      <c r="E709" s="775"/>
      <c r="F709" s="775"/>
      <c r="G709" s="993"/>
      <c r="H709" s="824"/>
      <c r="I709" s="995"/>
      <c r="J709" s="996"/>
      <c r="K709" s="995"/>
      <c r="L709" s="993"/>
      <c r="M709" s="993"/>
      <c r="N709" s="996"/>
      <c r="O709" s="915"/>
      <c r="P709" s="915"/>
      <c r="Q709" s="915"/>
    </row>
    <row r="710" spans="1:17" s="689" customFormat="1" x14ac:dyDescent="0.2">
      <c r="A710" s="1012"/>
      <c r="B710" s="993"/>
      <c r="C710" s="994"/>
      <c r="D710" s="994"/>
      <c r="E710" s="775"/>
      <c r="F710" s="775"/>
      <c r="G710" s="993"/>
      <c r="H710" s="824"/>
      <c r="I710" s="995"/>
      <c r="J710" s="996"/>
      <c r="K710" s="995"/>
      <c r="L710" s="993"/>
      <c r="M710" s="993"/>
      <c r="N710" s="996"/>
      <c r="O710" s="915"/>
      <c r="P710" s="915"/>
      <c r="Q710" s="915"/>
    </row>
    <row r="711" spans="1:17" s="689" customFormat="1" x14ac:dyDescent="0.2">
      <c r="A711" s="1012"/>
      <c r="B711" s="993"/>
      <c r="C711" s="994"/>
      <c r="D711" s="994"/>
      <c r="E711" s="775"/>
      <c r="F711" s="775"/>
      <c r="G711" s="993"/>
      <c r="H711" s="824"/>
      <c r="I711" s="995"/>
      <c r="J711" s="996"/>
      <c r="K711" s="995"/>
      <c r="L711" s="993"/>
      <c r="M711" s="993"/>
      <c r="N711" s="996"/>
      <c r="O711" s="915"/>
      <c r="P711" s="915"/>
      <c r="Q711" s="915"/>
    </row>
    <row r="712" spans="1:17" s="689" customFormat="1" x14ac:dyDescent="0.2">
      <c r="A712" s="1012"/>
      <c r="B712" s="993"/>
      <c r="C712" s="994"/>
      <c r="D712" s="994"/>
      <c r="E712" s="775"/>
      <c r="F712" s="775"/>
      <c r="G712" s="993"/>
      <c r="H712" s="824"/>
      <c r="I712" s="995"/>
      <c r="J712" s="996"/>
      <c r="K712" s="995"/>
      <c r="L712" s="993"/>
      <c r="M712" s="993"/>
      <c r="N712" s="996"/>
      <c r="O712" s="915"/>
      <c r="P712" s="915"/>
      <c r="Q712" s="915"/>
    </row>
    <row r="713" spans="1:17" s="689" customFormat="1" x14ac:dyDescent="0.2">
      <c r="A713" s="1012"/>
      <c r="B713" s="993"/>
      <c r="C713" s="994"/>
      <c r="D713" s="994"/>
      <c r="E713" s="775"/>
      <c r="F713" s="775"/>
      <c r="G713" s="993"/>
      <c r="H713" s="824"/>
      <c r="I713" s="995"/>
      <c r="J713" s="996"/>
      <c r="K713" s="995"/>
      <c r="L713" s="993"/>
      <c r="M713" s="993"/>
      <c r="N713" s="996"/>
      <c r="O713" s="915"/>
      <c r="P713" s="915"/>
      <c r="Q713" s="915"/>
    </row>
    <row r="714" spans="1:17" s="689" customFormat="1" x14ac:dyDescent="0.2">
      <c r="A714" s="1012"/>
      <c r="B714" s="993"/>
      <c r="C714" s="994"/>
      <c r="D714" s="994"/>
      <c r="E714" s="775"/>
      <c r="F714" s="775"/>
      <c r="G714" s="993"/>
      <c r="H714" s="824"/>
      <c r="I714" s="995"/>
      <c r="J714" s="996"/>
      <c r="K714" s="995"/>
      <c r="L714" s="993"/>
      <c r="M714" s="993"/>
      <c r="N714" s="996"/>
      <c r="O714" s="915"/>
      <c r="P714" s="915"/>
      <c r="Q714" s="915"/>
    </row>
    <row r="715" spans="1:17" s="689" customFormat="1" x14ac:dyDescent="0.2">
      <c r="A715" s="1012"/>
      <c r="B715" s="993"/>
      <c r="C715" s="994"/>
      <c r="D715" s="994"/>
      <c r="E715" s="775"/>
      <c r="F715" s="775"/>
      <c r="G715" s="993"/>
      <c r="H715" s="824"/>
      <c r="I715" s="995"/>
      <c r="J715" s="996"/>
      <c r="K715" s="995"/>
      <c r="L715" s="993"/>
      <c r="M715" s="993"/>
      <c r="N715" s="996"/>
      <c r="O715" s="915"/>
      <c r="P715" s="915"/>
      <c r="Q715" s="915"/>
    </row>
    <row r="716" spans="1:17" s="689" customFormat="1" x14ac:dyDescent="0.2">
      <c r="A716" s="1012"/>
      <c r="B716" s="993"/>
      <c r="C716" s="994"/>
      <c r="D716" s="994"/>
      <c r="E716" s="775"/>
      <c r="F716" s="775"/>
      <c r="G716" s="993"/>
      <c r="H716" s="824"/>
      <c r="I716" s="995"/>
      <c r="J716" s="996"/>
      <c r="K716" s="995"/>
      <c r="L716" s="993"/>
      <c r="M716" s="993"/>
      <c r="N716" s="996"/>
      <c r="O716" s="915"/>
      <c r="P716" s="915"/>
      <c r="Q716" s="915"/>
    </row>
    <row r="717" spans="1:17" s="689" customFormat="1" x14ac:dyDescent="0.2">
      <c r="A717" s="1012"/>
      <c r="B717" s="993"/>
      <c r="C717" s="994"/>
      <c r="D717" s="994"/>
      <c r="E717" s="775"/>
      <c r="F717" s="775"/>
      <c r="G717" s="993"/>
      <c r="H717" s="824"/>
      <c r="I717" s="995"/>
      <c r="J717" s="996"/>
      <c r="K717" s="995"/>
      <c r="L717" s="993"/>
      <c r="M717" s="993"/>
      <c r="N717" s="996"/>
      <c r="O717" s="915"/>
      <c r="P717" s="915"/>
      <c r="Q717" s="915"/>
    </row>
    <row r="718" spans="1:17" s="689" customFormat="1" x14ac:dyDescent="0.2">
      <c r="A718" s="1012"/>
      <c r="B718" s="993"/>
      <c r="C718" s="994"/>
      <c r="D718" s="994"/>
      <c r="E718" s="775"/>
      <c r="F718" s="775"/>
      <c r="G718" s="993"/>
      <c r="H718" s="824"/>
      <c r="I718" s="995"/>
      <c r="J718" s="996"/>
      <c r="K718" s="995"/>
      <c r="L718" s="993"/>
      <c r="M718" s="993"/>
      <c r="N718" s="996"/>
      <c r="O718" s="915"/>
      <c r="P718" s="915"/>
      <c r="Q718" s="915"/>
    </row>
    <row r="719" spans="1:17" s="689" customFormat="1" x14ac:dyDescent="0.2">
      <c r="A719" s="1012"/>
      <c r="B719" s="993"/>
      <c r="C719" s="994"/>
      <c r="D719" s="994"/>
      <c r="E719" s="775"/>
      <c r="F719" s="775"/>
      <c r="G719" s="993"/>
      <c r="H719" s="824"/>
      <c r="I719" s="995"/>
      <c r="J719" s="996"/>
      <c r="K719" s="995"/>
      <c r="L719" s="993"/>
      <c r="M719" s="993"/>
      <c r="N719" s="996"/>
      <c r="O719" s="915"/>
      <c r="P719" s="915"/>
      <c r="Q719" s="915"/>
    </row>
    <row r="720" spans="1:17" s="689" customFormat="1" x14ac:dyDescent="0.2">
      <c r="A720" s="1012"/>
      <c r="B720" s="993"/>
      <c r="C720" s="994"/>
      <c r="D720" s="994"/>
      <c r="E720" s="775"/>
      <c r="F720" s="775"/>
      <c r="G720" s="993"/>
      <c r="H720" s="824"/>
      <c r="I720" s="995"/>
      <c r="J720" s="996"/>
      <c r="K720" s="995"/>
      <c r="L720" s="993"/>
      <c r="M720" s="993"/>
      <c r="N720" s="996"/>
      <c r="O720" s="915"/>
      <c r="P720" s="915"/>
      <c r="Q720" s="915"/>
    </row>
    <row r="721" spans="1:17" s="689" customFormat="1" x14ac:dyDescent="0.2">
      <c r="A721" s="1012"/>
      <c r="B721" s="993"/>
      <c r="C721" s="994"/>
      <c r="D721" s="994"/>
      <c r="E721" s="775"/>
      <c r="F721" s="775"/>
      <c r="G721" s="993"/>
      <c r="H721" s="824"/>
      <c r="I721" s="995"/>
      <c r="J721" s="996"/>
      <c r="K721" s="995"/>
      <c r="L721" s="993"/>
      <c r="M721" s="993"/>
      <c r="N721" s="996"/>
      <c r="O721" s="915"/>
      <c r="P721" s="915"/>
      <c r="Q721" s="915"/>
    </row>
    <row r="722" spans="1:17" s="689" customFormat="1" x14ac:dyDescent="0.2">
      <c r="A722" s="1012"/>
      <c r="B722" s="993"/>
      <c r="C722" s="994"/>
      <c r="D722" s="994"/>
      <c r="E722" s="775"/>
      <c r="F722" s="775"/>
      <c r="G722" s="993"/>
      <c r="H722" s="824"/>
      <c r="I722" s="995"/>
      <c r="J722" s="996"/>
      <c r="K722" s="995"/>
      <c r="L722" s="993"/>
      <c r="M722" s="993"/>
      <c r="N722" s="996"/>
      <c r="O722" s="915"/>
      <c r="P722" s="915"/>
      <c r="Q722" s="915"/>
    </row>
    <row r="723" spans="1:17" s="689" customFormat="1" x14ac:dyDescent="0.2">
      <c r="A723" s="1012"/>
      <c r="B723" s="993"/>
      <c r="C723" s="994"/>
      <c r="D723" s="994"/>
      <c r="E723" s="775"/>
      <c r="F723" s="775"/>
      <c r="G723" s="993"/>
      <c r="H723" s="824"/>
      <c r="I723" s="995"/>
      <c r="J723" s="996"/>
      <c r="K723" s="995"/>
      <c r="L723" s="993"/>
      <c r="M723" s="993"/>
      <c r="N723" s="996"/>
      <c r="O723" s="915"/>
      <c r="P723" s="915"/>
      <c r="Q723" s="915"/>
    </row>
    <row r="724" spans="1:17" s="689" customFormat="1" x14ac:dyDescent="0.2">
      <c r="A724" s="1012"/>
      <c r="B724" s="993"/>
      <c r="C724" s="994"/>
      <c r="D724" s="994"/>
      <c r="E724" s="775"/>
      <c r="F724" s="775"/>
      <c r="G724" s="993"/>
      <c r="H724" s="824"/>
      <c r="I724" s="995"/>
      <c r="J724" s="996"/>
      <c r="K724" s="995"/>
      <c r="L724" s="993"/>
      <c r="M724" s="993"/>
      <c r="N724" s="996"/>
      <c r="O724" s="915"/>
      <c r="P724" s="915"/>
      <c r="Q724" s="915"/>
    </row>
    <row r="725" spans="1:17" s="689" customFormat="1" x14ac:dyDescent="0.2">
      <c r="A725" s="1012"/>
      <c r="B725" s="993"/>
      <c r="C725" s="994"/>
      <c r="D725" s="994"/>
      <c r="E725" s="775"/>
      <c r="F725" s="775"/>
      <c r="G725" s="993"/>
      <c r="H725" s="824"/>
      <c r="I725" s="995"/>
      <c r="J725" s="996"/>
      <c r="K725" s="995"/>
      <c r="L725" s="993"/>
      <c r="M725" s="993"/>
      <c r="N725" s="996"/>
      <c r="O725" s="915"/>
      <c r="P725" s="915"/>
      <c r="Q725" s="915"/>
    </row>
    <row r="726" spans="1:17" s="689" customFormat="1" x14ac:dyDescent="0.2">
      <c r="A726" s="1012"/>
      <c r="B726" s="993"/>
      <c r="C726" s="994"/>
      <c r="D726" s="994"/>
      <c r="E726" s="775"/>
      <c r="F726" s="775"/>
      <c r="G726" s="993"/>
      <c r="H726" s="824"/>
      <c r="I726" s="995"/>
      <c r="J726" s="996"/>
      <c r="K726" s="995"/>
      <c r="L726" s="993"/>
      <c r="M726" s="993"/>
      <c r="N726" s="996"/>
      <c r="O726" s="915"/>
      <c r="P726" s="915"/>
      <c r="Q726" s="915"/>
    </row>
    <row r="727" spans="1:17" s="689" customFormat="1" x14ac:dyDescent="0.2">
      <c r="A727" s="1012"/>
      <c r="B727" s="993"/>
      <c r="C727" s="994"/>
      <c r="D727" s="994"/>
      <c r="E727" s="775"/>
      <c r="F727" s="775"/>
      <c r="G727" s="993"/>
      <c r="H727" s="824"/>
      <c r="I727" s="995"/>
      <c r="J727" s="996"/>
      <c r="K727" s="995"/>
      <c r="L727" s="993"/>
      <c r="M727" s="993"/>
      <c r="N727" s="996"/>
      <c r="O727" s="915"/>
      <c r="P727" s="915"/>
      <c r="Q727" s="915"/>
    </row>
    <row r="728" spans="1:17" s="689" customFormat="1" x14ac:dyDescent="0.2">
      <c r="A728" s="1012"/>
      <c r="B728" s="993"/>
      <c r="C728" s="994"/>
      <c r="D728" s="994"/>
      <c r="E728" s="775"/>
      <c r="F728" s="775"/>
      <c r="G728" s="993"/>
      <c r="H728" s="824"/>
      <c r="I728" s="995"/>
      <c r="J728" s="996"/>
      <c r="K728" s="995"/>
      <c r="L728" s="993"/>
      <c r="M728" s="993"/>
      <c r="N728" s="996"/>
      <c r="O728" s="915"/>
      <c r="P728" s="915"/>
      <c r="Q728" s="915"/>
    </row>
    <row r="729" spans="1:17" s="689" customFormat="1" x14ac:dyDescent="0.2">
      <c r="A729" s="1012"/>
      <c r="B729" s="993"/>
      <c r="C729" s="994"/>
      <c r="D729" s="994"/>
      <c r="E729" s="775"/>
      <c r="F729" s="775"/>
      <c r="G729" s="993"/>
      <c r="H729" s="824"/>
      <c r="I729" s="995"/>
      <c r="J729" s="996"/>
      <c r="K729" s="995"/>
      <c r="L729" s="993"/>
      <c r="M729" s="993"/>
      <c r="N729" s="996"/>
      <c r="O729" s="915"/>
      <c r="P729" s="915"/>
      <c r="Q729" s="915"/>
    </row>
    <row r="730" spans="1:17" s="689" customFormat="1" x14ac:dyDescent="0.2">
      <c r="A730" s="1012"/>
      <c r="B730" s="993"/>
      <c r="C730" s="994"/>
      <c r="D730" s="994"/>
      <c r="E730" s="775"/>
      <c r="F730" s="775"/>
      <c r="G730" s="993"/>
      <c r="H730" s="824"/>
      <c r="I730" s="995"/>
      <c r="J730" s="996"/>
      <c r="K730" s="995"/>
      <c r="L730" s="993"/>
      <c r="M730" s="993"/>
      <c r="N730" s="996"/>
      <c r="O730" s="915"/>
      <c r="P730" s="915"/>
      <c r="Q730" s="915"/>
    </row>
    <row r="731" spans="1:17" s="689" customFormat="1" x14ac:dyDescent="0.2">
      <c r="A731" s="1012"/>
      <c r="B731" s="993"/>
      <c r="C731" s="994"/>
      <c r="D731" s="994"/>
      <c r="E731" s="775"/>
      <c r="F731" s="775"/>
      <c r="G731" s="993"/>
      <c r="H731" s="824"/>
      <c r="I731" s="995"/>
      <c r="J731" s="996"/>
      <c r="K731" s="995"/>
      <c r="L731" s="993"/>
      <c r="M731" s="993"/>
      <c r="N731" s="996"/>
      <c r="O731" s="915"/>
      <c r="P731" s="915"/>
      <c r="Q731" s="915"/>
    </row>
    <row r="732" spans="1:17" s="689" customFormat="1" x14ac:dyDescent="0.2">
      <c r="A732" s="1012"/>
      <c r="B732" s="993"/>
      <c r="C732" s="994"/>
      <c r="D732" s="994"/>
      <c r="E732" s="775"/>
      <c r="F732" s="775"/>
      <c r="G732" s="993"/>
      <c r="H732" s="824"/>
      <c r="I732" s="995"/>
      <c r="J732" s="996"/>
      <c r="K732" s="995"/>
      <c r="L732" s="993"/>
      <c r="M732" s="993"/>
      <c r="N732" s="996"/>
      <c r="O732" s="915"/>
      <c r="P732" s="915"/>
      <c r="Q732" s="915"/>
    </row>
    <row r="733" spans="1:17" s="689" customFormat="1" x14ac:dyDescent="0.2">
      <c r="A733" s="1012"/>
      <c r="B733" s="993"/>
      <c r="C733" s="994"/>
      <c r="D733" s="994"/>
      <c r="E733" s="775"/>
      <c r="F733" s="775"/>
      <c r="G733" s="993"/>
      <c r="H733" s="824"/>
      <c r="I733" s="995"/>
      <c r="J733" s="996"/>
      <c r="K733" s="995"/>
      <c r="L733" s="993"/>
      <c r="M733" s="993"/>
      <c r="N733" s="996"/>
      <c r="O733" s="915"/>
      <c r="P733" s="915"/>
      <c r="Q733" s="915"/>
    </row>
    <row r="734" spans="1:17" s="689" customFormat="1" x14ac:dyDescent="0.2">
      <c r="A734" s="1012"/>
      <c r="B734" s="993"/>
      <c r="C734" s="994"/>
      <c r="D734" s="994"/>
      <c r="E734" s="775"/>
      <c r="F734" s="775"/>
      <c r="G734" s="993"/>
      <c r="H734" s="824"/>
      <c r="I734" s="995"/>
      <c r="J734" s="996"/>
      <c r="K734" s="995"/>
      <c r="L734" s="993"/>
      <c r="M734" s="993"/>
      <c r="N734" s="996"/>
      <c r="O734" s="915"/>
      <c r="P734" s="915"/>
      <c r="Q734" s="915"/>
    </row>
    <row r="735" spans="1:17" s="689" customFormat="1" x14ac:dyDescent="0.2">
      <c r="A735" s="1012"/>
      <c r="B735" s="993"/>
      <c r="C735" s="994"/>
      <c r="D735" s="994"/>
      <c r="E735" s="775"/>
      <c r="F735" s="775"/>
      <c r="G735" s="993"/>
      <c r="H735" s="824"/>
      <c r="I735" s="995"/>
      <c r="J735" s="996"/>
      <c r="K735" s="995"/>
      <c r="L735" s="993"/>
      <c r="M735" s="993"/>
      <c r="N735" s="996"/>
      <c r="O735" s="915"/>
      <c r="P735" s="915"/>
      <c r="Q735" s="915"/>
    </row>
    <row r="736" spans="1:17" s="689" customFormat="1" x14ac:dyDescent="0.2">
      <c r="A736" s="1012"/>
      <c r="B736" s="993"/>
      <c r="C736" s="994"/>
      <c r="D736" s="994"/>
      <c r="E736" s="775"/>
      <c r="F736" s="775"/>
      <c r="G736" s="993"/>
      <c r="H736" s="824"/>
      <c r="I736" s="995"/>
      <c r="J736" s="996"/>
      <c r="K736" s="995"/>
      <c r="L736" s="993"/>
      <c r="M736" s="993"/>
      <c r="N736" s="996"/>
      <c r="O736" s="915"/>
      <c r="P736" s="915"/>
      <c r="Q736" s="915"/>
    </row>
    <row r="737" spans="1:17" s="689" customFormat="1" x14ac:dyDescent="0.2">
      <c r="A737" s="1012"/>
      <c r="B737" s="993"/>
      <c r="C737" s="994"/>
      <c r="D737" s="994"/>
      <c r="E737" s="775"/>
      <c r="F737" s="775"/>
      <c r="G737" s="993"/>
      <c r="H737" s="824"/>
      <c r="I737" s="995"/>
      <c r="J737" s="996"/>
      <c r="K737" s="995"/>
      <c r="L737" s="993"/>
      <c r="M737" s="993"/>
      <c r="N737" s="996"/>
      <c r="O737" s="915"/>
      <c r="P737" s="915"/>
      <c r="Q737" s="915"/>
    </row>
    <row r="738" spans="1:17" s="689" customFormat="1" x14ac:dyDescent="0.2">
      <c r="A738" s="1012"/>
      <c r="B738" s="993"/>
      <c r="C738" s="994"/>
      <c r="D738" s="994"/>
      <c r="E738" s="775"/>
      <c r="F738" s="775"/>
      <c r="G738" s="993"/>
      <c r="H738" s="824"/>
      <c r="I738" s="995"/>
      <c r="J738" s="996"/>
      <c r="K738" s="995"/>
      <c r="L738" s="993"/>
      <c r="M738" s="993"/>
      <c r="N738" s="996"/>
      <c r="O738" s="915"/>
      <c r="P738" s="915"/>
      <c r="Q738" s="915"/>
    </row>
    <row r="739" spans="1:17" s="689" customFormat="1" x14ac:dyDescent="0.2">
      <c r="A739" s="1012"/>
      <c r="B739" s="993"/>
      <c r="C739" s="994"/>
      <c r="D739" s="994"/>
      <c r="E739" s="775"/>
      <c r="F739" s="775"/>
      <c r="G739" s="993"/>
      <c r="H739" s="824"/>
      <c r="I739" s="995"/>
      <c r="J739" s="996"/>
      <c r="K739" s="995"/>
      <c r="L739" s="993"/>
      <c r="M739" s="993"/>
      <c r="N739" s="996"/>
      <c r="O739" s="915"/>
      <c r="P739" s="915"/>
      <c r="Q739" s="915"/>
    </row>
    <row r="740" spans="1:17" s="689" customFormat="1" x14ac:dyDescent="0.2">
      <c r="A740" s="1012"/>
      <c r="B740" s="993"/>
      <c r="C740" s="994"/>
      <c r="D740" s="994"/>
      <c r="E740" s="775"/>
      <c r="F740" s="775"/>
      <c r="G740" s="993"/>
      <c r="H740" s="824"/>
      <c r="I740" s="995"/>
      <c r="J740" s="996"/>
      <c r="K740" s="995"/>
      <c r="L740" s="993"/>
      <c r="M740" s="993"/>
      <c r="N740" s="996"/>
      <c r="O740" s="915"/>
      <c r="P740" s="915"/>
      <c r="Q740" s="915"/>
    </row>
    <row r="741" spans="1:17" s="689" customFormat="1" x14ac:dyDescent="0.2">
      <c r="A741" s="1012"/>
      <c r="B741" s="993"/>
      <c r="C741" s="994"/>
      <c r="D741" s="994"/>
      <c r="E741" s="775"/>
      <c r="F741" s="775"/>
      <c r="G741" s="993"/>
      <c r="H741" s="824"/>
      <c r="I741" s="995"/>
      <c r="J741" s="996"/>
      <c r="K741" s="995"/>
      <c r="L741" s="993"/>
      <c r="M741" s="993"/>
      <c r="N741" s="996"/>
      <c r="O741" s="915"/>
      <c r="P741" s="915"/>
      <c r="Q741" s="915"/>
    </row>
    <row r="742" spans="1:17" s="689" customFormat="1" x14ac:dyDescent="0.2">
      <c r="A742" s="1012"/>
      <c r="B742" s="993"/>
      <c r="C742" s="994"/>
      <c r="D742" s="994"/>
      <c r="E742" s="775"/>
      <c r="F742" s="775"/>
      <c r="G742" s="993"/>
      <c r="H742" s="824"/>
      <c r="I742" s="995"/>
      <c r="J742" s="996"/>
      <c r="K742" s="995"/>
      <c r="L742" s="993"/>
      <c r="M742" s="993"/>
      <c r="N742" s="996"/>
      <c r="O742" s="915"/>
      <c r="P742" s="915"/>
      <c r="Q742" s="915"/>
    </row>
    <row r="743" spans="1:17" s="689" customFormat="1" x14ac:dyDescent="0.2">
      <c r="A743" s="1012"/>
      <c r="B743" s="993"/>
      <c r="C743" s="994"/>
      <c r="D743" s="994"/>
      <c r="E743" s="775"/>
      <c r="F743" s="775"/>
      <c r="G743" s="993"/>
      <c r="H743" s="824"/>
      <c r="I743" s="995"/>
      <c r="J743" s="996"/>
      <c r="K743" s="995"/>
      <c r="L743" s="993"/>
      <c r="M743" s="993"/>
      <c r="N743" s="996"/>
      <c r="O743" s="915"/>
      <c r="P743" s="915"/>
      <c r="Q743" s="915"/>
    </row>
    <row r="744" spans="1:17" s="689" customFormat="1" x14ac:dyDescent="0.2">
      <c r="A744" s="1012"/>
      <c r="B744" s="993"/>
      <c r="C744" s="994"/>
      <c r="D744" s="994"/>
      <c r="E744" s="775"/>
      <c r="F744" s="775"/>
      <c r="G744" s="993"/>
      <c r="H744" s="824"/>
      <c r="I744" s="995"/>
      <c r="J744" s="996"/>
      <c r="K744" s="995"/>
      <c r="L744" s="993"/>
      <c r="M744" s="993"/>
      <c r="N744" s="996"/>
      <c r="O744" s="915"/>
      <c r="P744" s="915"/>
      <c r="Q744" s="915"/>
    </row>
    <row r="745" spans="1:17" s="689" customFormat="1" x14ac:dyDescent="0.2">
      <c r="A745" s="1012"/>
      <c r="B745" s="993"/>
      <c r="C745" s="994"/>
      <c r="D745" s="994"/>
      <c r="E745" s="775"/>
      <c r="F745" s="775"/>
      <c r="G745" s="993"/>
      <c r="H745" s="824"/>
      <c r="I745" s="995"/>
      <c r="J745" s="996"/>
      <c r="K745" s="995"/>
      <c r="L745" s="993"/>
      <c r="M745" s="993"/>
      <c r="N745" s="996"/>
      <c r="O745" s="915"/>
      <c r="P745" s="915"/>
      <c r="Q745" s="915"/>
    </row>
    <row r="746" spans="1:17" s="689" customFormat="1" x14ac:dyDescent="0.2">
      <c r="A746" s="1012"/>
      <c r="B746" s="993"/>
      <c r="C746" s="994"/>
      <c r="D746" s="994"/>
      <c r="E746" s="775"/>
      <c r="F746" s="775"/>
      <c r="G746" s="993"/>
      <c r="H746" s="824"/>
      <c r="I746" s="995"/>
      <c r="J746" s="996"/>
      <c r="K746" s="995"/>
      <c r="L746" s="993"/>
      <c r="M746" s="993"/>
      <c r="N746" s="996"/>
      <c r="O746" s="915"/>
      <c r="P746" s="915"/>
      <c r="Q746" s="915"/>
    </row>
    <row r="747" spans="1:17" s="689" customFormat="1" x14ac:dyDescent="0.2">
      <c r="A747" s="1012"/>
      <c r="B747" s="993"/>
      <c r="C747" s="994"/>
      <c r="D747" s="994"/>
      <c r="E747" s="775"/>
      <c r="F747" s="775"/>
      <c r="G747" s="993"/>
      <c r="H747" s="824"/>
      <c r="I747" s="995"/>
      <c r="J747" s="996"/>
      <c r="K747" s="995"/>
      <c r="L747" s="993"/>
      <c r="M747" s="993"/>
      <c r="N747" s="996"/>
      <c r="O747" s="915"/>
      <c r="P747" s="915"/>
      <c r="Q747" s="915"/>
    </row>
    <row r="748" spans="1:17" s="689" customFormat="1" x14ac:dyDescent="0.2">
      <c r="A748" s="1012"/>
      <c r="B748" s="993"/>
      <c r="C748" s="994"/>
      <c r="D748" s="994"/>
      <c r="E748" s="775"/>
      <c r="F748" s="775"/>
      <c r="G748" s="993"/>
      <c r="H748" s="824"/>
      <c r="I748" s="995"/>
      <c r="J748" s="996"/>
      <c r="K748" s="995"/>
      <c r="L748" s="993"/>
      <c r="M748" s="993"/>
      <c r="N748" s="996"/>
      <c r="O748" s="915"/>
      <c r="P748" s="915"/>
      <c r="Q748" s="915"/>
    </row>
    <row r="749" spans="1:17" s="689" customFormat="1" x14ac:dyDescent="0.2">
      <c r="A749" s="1012"/>
      <c r="B749" s="993"/>
      <c r="C749" s="994"/>
      <c r="D749" s="994"/>
      <c r="E749" s="775"/>
      <c r="F749" s="775"/>
      <c r="G749" s="993"/>
      <c r="H749" s="824"/>
      <c r="I749" s="995"/>
      <c r="J749" s="996"/>
      <c r="K749" s="995"/>
      <c r="L749" s="993"/>
      <c r="M749" s="993"/>
      <c r="N749" s="996"/>
      <c r="O749" s="915"/>
      <c r="P749" s="915"/>
      <c r="Q749" s="915"/>
    </row>
    <row r="750" spans="1:17" s="689" customFormat="1" x14ac:dyDescent="0.2">
      <c r="A750" s="1012"/>
      <c r="B750" s="993"/>
      <c r="C750" s="994"/>
      <c r="D750" s="994"/>
      <c r="E750" s="775"/>
      <c r="F750" s="775"/>
      <c r="G750" s="993"/>
      <c r="H750" s="824"/>
      <c r="I750" s="995"/>
      <c r="J750" s="996"/>
      <c r="K750" s="995"/>
      <c r="L750" s="993"/>
      <c r="M750" s="993"/>
      <c r="N750" s="996"/>
      <c r="O750" s="915"/>
      <c r="P750" s="915"/>
      <c r="Q750" s="915"/>
    </row>
    <row r="751" spans="1:17" s="689" customFormat="1" x14ac:dyDescent="0.2">
      <c r="A751" s="1012"/>
      <c r="B751" s="993"/>
      <c r="C751" s="994"/>
      <c r="D751" s="994"/>
      <c r="E751" s="775"/>
      <c r="F751" s="775"/>
      <c r="G751" s="993"/>
      <c r="H751" s="824"/>
      <c r="I751" s="995"/>
      <c r="J751" s="996"/>
      <c r="K751" s="995"/>
      <c r="L751" s="993"/>
      <c r="M751" s="993"/>
      <c r="N751" s="996"/>
      <c r="O751" s="915"/>
      <c r="P751" s="915"/>
      <c r="Q751" s="915"/>
    </row>
    <row r="752" spans="1:17" s="689" customFormat="1" x14ac:dyDescent="0.2">
      <c r="A752" s="1012"/>
      <c r="B752" s="993"/>
      <c r="C752" s="994"/>
      <c r="D752" s="994"/>
      <c r="E752" s="775"/>
      <c r="F752" s="775"/>
      <c r="G752" s="993"/>
      <c r="H752" s="824"/>
      <c r="I752" s="995"/>
      <c r="J752" s="996"/>
      <c r="K752" s="995"/>
      <c r="L752" s="993"/>
      <c r="M752" s="993"/>
      <c r="N752" s="996"/>
      <c r="O752" s="915"/>
      <c r="P752" s="915"/>
      <c r="Q752" s="915"/>
    </row>
    <row r="753" spans="1:17" s="689" customFormat="1" x14ac:dyDescent="0.2">
      <c r="A753" s="1012"/>
      <c r="B753" s="993"/>
      <c r="C753" s="994"/>
      <c r="D753" s="994"/>
      <c r="E753" s="775"/>
      <c r="F753" s="775"/>
      <c r="G753" s="993"/>
      <c r="H753" s="824"/>
      <c r="I753" s="995"/>
      <c r="J753" s="996"/>
      <c r="K753" s="995"/>
      <c r="L753" s="993"/>
      <c r="M753" s="993"/>
      <c r="N753" s="996"/>
      <c r="O753" s="915"/>
      <c r="P753" s="915"/>
      <c r="Q753" s="915"/>
    </row>
    <row r="754" spans="1:17" s="689" customFormat="1" x14ac:dyDescent="0.2">
      <c r="A754" s="1012"/>
      <c r="B754" s="993"/>
      <c r="C754" s="994"/>
      <c r="D754" s="994"/>
      <c r="E754" s="775"/>
      <c r="F754" s="775"/>
      <c r="G754" s="993"/>
      <c r="H754" s="824"/>
      <c r="I754" s="995"/>
      <c r="J754" s="996"/>
      <c r="K754" s="995"/>
      <c r="L754" s="993"/>
      <c r="M754" s="993"/>
      <c r="N754" s="996"/>
      <c r="O754" s="915"/>
      <c r="P754" s="915"/>
      <c r="Q754" s="915"/>
    </row>
    <row r="755" spans="1:17" s="689" customFormat="1" x14ac:dyDescent="0.2">
      <c r="A755" s="1012"/>
      <c r="B755" s="993"/>
      <c r="C755" s="994"/>
      <c r="D755" s="994"/>
      <c r="E755" s="775"/>
      <c r="F755" s="775"/>
      <c r="G755" s="993"/>
      <c r="H755" s="824"/>
      <c r="I755" s="995"/>
      <c r="J755" s="996"/>
      <c r="K755" s="995"/>
      <c r="L755" s="993"/>
      <c r="M755" s="993"/>
      <c r="N755" s="996"/>
      <c r="O755" s="915"/>
      <c r="P755" s="915"/>
      <c r="Q755" s="915"/>
    </row>
    <row r="756" spans="1:17" s="689" customFormat="1" x14ac:dyDescent="0.2">
      <c r="A756" s="1012"/>
      <c r="B756" s="993"/>
      <c r="C756" s="994"/>
      <c r="D756" s="994"/>
      <c r="E756" s="775"/>
      <c r="F756" s="775"/>
      <c r="G756" s="993"/>
      <c r="H756" s="824"/>
      <c r="I756" s="995"/>
      <c r="J756" s="996"/>
      <c r="K756" s="995"/>
      <c r="L756" s="993"/>
      <c r="M756" s="993"/>
      <c r="N756" s="996"/>
      <c r="O756" s="915"/>
      <c r="P756" s="915"/>
      <c r="Q756" s="915"/>
    </row>
    <row r="757" spans="1:17" s="689" customFormat="1" x14ac:dyDescent="0.2">
      <c r="A757" s="1012"/>
      <c r="B757" s="993"/>
      <c r="C757" s="994"/>
      <c r="D757" s="994"/>
      <c r="E757" s="775"/>
      <c r="F757" s="775"/>
      <c r="G757" s="993"/>
      <c r="H757" s="824"/>
      <c r="I757" s="995"/>
      <c r="J757" s="996"/>
      <c r="K757" s="995"/>
      <c r="L757" s="993"/>
      <c r="M757" s="993"/>
      <c r="N757" s="996"/>
      <c r="O757" s="915"/>
      <c r="P757" s="915"/>
      <c r="Q757" s="915"/>
    </row>
    <row r="758" spans="1:17" s="689" customFormat="1" x14ac:dyDescent="0.2">
      <c r="A758" s="1012"/>
      <c r="B758" s="993"/>
      <c r="C758" s="994"/>
      <c r="D758" s="994"/>
      <c r="E758" s="775"/>
      <c r="F758" s="775"/>
      <c r="G758" s="993"/>
      <c r="H758" s="824"/>
      <c r="I758" s="995"/>
      <c r="J758" s="996"/>
      <c r="K758" s="995"/>
      <c r="L758" s="993"/>
      <c r="M758" s="993"/>
      <c r="N758" s="996"/>
      <c r="O758" s="915"/>
      <c r="P758" s="915"/>
      <c r="Q758" s="915"/>
    </row>
    <row r="759" spans="1:17" s="689" customFormat="1" x14ac:dyDescent="0.2">
      <c r="A759" s="1012"/>
      <c r="B759" s="993"/>
      <c r="C759" s="994"/>
      <c r="D759" s="994"/>
      <c r="E759" s="775"/>
      <c r="F759" s="775"/>
      <c r="G759" s="993"/>
      <c r="H759" s="824"/>
      <c r="I759" s="995"/>
      <c r="J759" s="996"/>
      <c r="K759" s="995"/>
      <c r="L759" s="993"/>
      <c r="M759" s="993"/>
      <c r="N759" s="996"/>
      <c r="O759" s="915"/>
      <c r="P759" s="915"/>
      <c r="Q759" s="915"/>
    </row>
    <row r="760" spans="1:17" s="689" customFormat="1" x14ac:dyDescent="0.2">
      <c r="A760" s="1012"/>
      <c r="B760" s="993"/>
      <c r="C760" s="994"/>
      <c r="D760" s="994"/>
      <c r="E760" s="775"/>
      <c r="F760" s="775"/>
      <c r="G760" s="993"/>
      <c r="H760" s="824"/>
      <c r="I760" s="995"/>
      <c r="J760" s="996"/>
      <c r="K760" s="995"/>
      <c r="L760" s="993"/>
      <c r="M760" s="993"/>
      <c r="N760" s="996"/>
      <c r="O760" s="915"/>
      <c r="P760" s="915"/>
      <c r="Q760" s="915"/>
    </row>
    <row r="761" spans="1:17" s="689" customFormat="1" x14ac:dyDescent="0.2">
      <c r="A761" s="1012"/>
      <c r="B761" s="993"/>
      <c r="C761" s="994"/>
      <c r="D761" s="994"/>
      <c r="E761" s="775"/>
      <c r="F761" s="775"/>
      <c r="G761" s="993"/>
      <c r="H761" s="824"/>
      <c r="I761" s="995"/>
      <c r="J761" s="996"/>
      <c r="K761" s="995"/>
      <c r="L761" s="993"/>
      <c r="M761" s="993"/>
      <c r="N761" s="996"/>
      <c r="O761" s="915"/>
      <c r="P761" s="915"/>
      <c r="Q761" s="915"/>
    </row>
    <row r="762" spans="1:17" s="689" customFormat="1" x14ac:dyDescent="0.2">
      <c r="A762" s="1012"/>
      <c r="B762" s="993"/>
      <c r="C762" s="994"/>
      <c r="D762" s="994"/>
      <c r="E762" s="775"/>
      <c r="F762" s="775"/>
      <c r="G762" s="993"/>
      <c r="H762" s="824"/>
      <c r="I762" s="995"/>
      <c r="J762" s="996"/>
      <c r="K762" s="995"/>
      <c r="L762" s="993"/>
      <c r="M762" s="993"/>
      <c r="N762" s="996"/>
      <c r="O762" s="915"/>
      <c r="P762" s="915"/>
      <c r="Q762" s="915"/>
    </row>
    <row r="763" spans="1:17" s="689" customFormat="1" x14ac:dyDescent="0.2">
      <c r="A763" s="1012"/>
      <c r="B763" s="993"/>
      <c r="C763" s="994"/>
      <c r="D763" s="994"/>
      <c r="E763" s="775"/>
      <c r="F763" s="775"/>
      <c r="G763" s="993"/>
      <c r="H763" s="824"/>
      <c r="I763" s="995"/>
      <c r="J763" s="996"/>
      <c r="K763" s="995"/>
      <c r="L763" s="993"/>
      <c r="M763" s="993"/>
      <c r="N763" s="996"/>
      <c r="O763" s="915"/>
      <c r="P763" s="915"/>
      <c r="Q763" s="915"/>
    </row>
    <row r="764" spans="1:17" s="689" customFormat="1" x14ac:dyDescent="0.2">
      <c r="A764" s="1012"/>
      <c r="B764" s="993"/>
      <c r="C764" s="994"/>
      <c r="D764" s="994"/>
      <c r="E764" s="775"/>
      <c r="F764" s="775"/>
      <c r="G764" s="993"/>
      <c r="H764" s="824"/>
      <c r="I764" s="995"/>
      <c r="J764" s="996"/>
      <c r="K764" s="995"/>
      <c r="L764" s="993"/>
      <c r="M764" s="993"/>
      <c r="N764" s="996"/>
      <c r="O764" s="915"/>
      <c r="P764" s="915"/>
      <c r="Q764" s="915"/>
    </row>
    <row r="765" spans="1:17" s="689" customFormat="1" x14ac:dyDescent="0.2">
      <c r="A765" s="1012"/>
      <c r="B765" s="993"/>
      <c r="C765" s="994"/>
      <c r="D765" s="994"/>
      <c r="E765" s="775"/>
      <c r="F765" s="775"/>
      <c r="G765" s="993"/>
      <c r="H765" s="824"/>
      <c r="I765" s="995"/>
      <c r="J765" s="996"/>
      <c r="K765" s="995"/>
      <c r="L765" s="993"/>
      <c r="M765" s="993"/>
      <c r="N765" s="996"/>
      <c r="O765" s="915"/>
      <c r="P765" s="915"/>
      <c r="Q765" s="915"/>
    </row>
    <row r="766" spans="1:17" s="689" customFormat="1" x14ac:dyDescent="0.2">
      <c r="A766" s="1012"/>
      <c r="B766" s="993"/>
      <c r="C766" s="994"/>
      <c r="D766" s="994"/>
      <c r="E766" s="775"/>
      <c r="F766" s="775"/>
      <c r="G766" s="993"/>
      <c r="H766" s="824"/>
      <c r="I766" s="995"/>
      <c r="J766" s="996"/>
      <c r="K766" s="995"/>
      <c r="L766" s="993"/>
      <c r="M766" s="993"/>
      <c r="N766" s="996"/>
      <c r="O766" s="915"/>
      <c r="P766" s="915"/>
      <c r="Q766" s="915"/>
    </row>
    <row r="767" spans="1:17" s="689" customFormat="1" x14ac:dyDescent="0.2">
      <c r="A767" s="1012"/>
      <c r="B767" s="993"/>
      <c r="C767" s="994"/>
      <c r="D767" s="994"/>
      <c r="E767" s="775"/>
      <c r="F767" s="775"/>
      <c r="G767" s="993"/>
      <c r="H767" s="824"/>
      <c r="I767" s="995"/>
      <c r="J767" s="996"/>
      <c r="K767" s="995"/>
      <c r="L767" s="993"/>
      <c r="M767" s="993"/>
      <c r="N767" s="996"/>
      <c r="O767" s="915"/>
      <c r="P767" s="915"/>
      <c r="Q767" s="915"/>
    </row>
    <row r="768" spans="1:17" s="689" customFormat="1" x14ac:dyDescent="0.2">
      <c r="A768" s="1012"/>
      <c r="B768" s="993"/>
      <c r="C768" s="994"/>
      <c r="D768" s="994"/>
      <c r="E768" s="775"/>
      <c r="F768" s="775"/>
      <c r="G768" s="993"/>
      <c r="H768" s="824"/>
      <c r="I768" s="995"/>
      <c r="J768" s="996"/>
      <c r="K768" s="995"/>
      <c r="L768" s="993"/>
      <c r="M768" s="993"/>
      <c r="N768" s="996"/>
      <c r="O768" s="915"/>
      <c r="P768" s="915"/>
      <c r="Q768" s="915"/>
    </row>
    <row r="769" spans="1:17" s="689" customFormat="1" x14ac:dyDescent="0.2">
      <c r="A769" s="1012"/>
      <c r="B769" s="993"/>
      <c r="C769" s="994"/>
      <c r="D769" s="994"/>
      <c r="E769" s="775"/>
      <c r="F769" s="775"/>
      <c r="G769" s="993"/>
      <c r="H769" s="824"/>
      <c r="I769" s="995"/>
      <c r="J769" s="996"/>
      <c r="K769" s="995"/>
      <c r="L769" s="993"/>
      <c r="M769" s="993"/>
      <c r="N769" s="996"/>
      <c r="O769" s="915"/>
      <c r="P769" s="915"/>
      <c r="Q769" s="915"/>
    </row>
    <row r="770" spans="1:17" s="689" customFormat="1" x14ac:dyDescent="0.2">
      <c r="A770" s="1012"/>
      <c r="B770" s="993"/>
      <c r="C770" s="994"/>
      <c r="D770" s="994"/>
      <c r="E770" s="775"/>
      <c r="F770" s="775"/>
      <c r="G770" s="993"/>
      <c r="H770" s="824"/>
      <c r="I770" s="995"/>
      <c r="J770" s="996"/>
      <c r="K770" s="995"/>
      <c r="L770" s="993"/>
      <c r="M770" s="993"/>
      <c r="N770" s="996"/>
      <c r="O770" s="915"/>
      <c r="P770" s="915"/>
      <c r="Q770" s="915"/>
    </row>
    <row r="771" spans="1:17" s="689" customFormat="1" x14ac:dyDescent="0.2">
      <c r="A771" s="1012"/>
      <c r="B771" s="993"/>
      <c r="C771" s="994"/>
      <c r="D771" s="994"/>
      <c r="E771" s="775"/>
      <c r="F771" s="775"/>
      <c r="G771" s="993"/>
      <c r="H771" s="824"/>
      <c r="I771" s="995"/>
      <c r="J771" s="996"/>
      <c r="K771" s="995"/>
      <c r="L771" s="993"/>
      <c r="M771" s="993"/>
      <c r="N771" s="996"/>
      <c r="O771" s="915"/>
      <c r="P771" s="915"/>
      <c r="Q771" s="915"/>
    </row>
    <row r="772" spans="1:17" s="689" customFormat="1" x14ac:dyDescent="0.2">
      <c r="A772" s="1012"/>
      <c r="B772" s="993"/>
      <c r="C772" s="994"/>
      <c r="D772" s="994"/>
      <c r="E772" s="775"/>
      <c r="F772" s="775"/>
      <c r="G772" s="993"/>
      <c r="H772" s="824"/>
      <c r="I772" s="995"/>
      <c r="J772" s="996"/>
      <c r="K772" s="995"/>
      <c r="L772" s="993"/>
      <c r="M772" s="993"/>
      <c r="N772" s="996"/>
      <c r="O772" s="915"/>
      <c r="P772" s="915"/>
      <c r="Q772" s="915"/>
    </row>
    <row r="773" spans="1:17" s="689" customFormat="1" x14ac:dyDescent="0.2">
      <c r="A773" s="1012"/>
      <c r="B773" s="993"/>
      <c r="C773" s="994"/>
      <c r="D773" s="994"/>
      <c r="E773" s="775"/>
      <c r="F773" s="775"/>
      <c r="G773" s="993"/>
      <c r="H773" s="824"/>
      <c r="I773" s="995"/>
      <c r="J773" s="996"/>
      <c r="K773" s="995"/>
      <c r="L773" s="993"/>
      <c r="M773" s="993"/>
      <c r="N773" s="996"/>
      <c r="O773" s="915"/>
      <c r="P773" s="915"/>
      <c r="Q773" s="915"/>
    </row>
    <row r="774" spans="1:17" s="689" customFormat="1" x14ac:dyDescent="0.2">
      <c r="A774" s="1012"/>
      <c r="B774" s="993"/>
      <c r="C774" s="994"/>
      <c r="D774" s="994"/>
      <c r="E774" s="775"/>
      <c r="F774" s="775"/>
      <c r="G774" s="993"/>
      <c r="H774" s="824"/>
      <c r="I774" s="995"/>
      <c r="J774" s="996"/>
      <c r="K774" s="995"/>
      <c r="L774" s="993"/>
      <c r="M774" s="993"/>
      <c r="N774" s="996"/>
      <c r="O774" s="915"/>
      <c r="P774" s="915"/>
      <c r="Q774" s="915"/>
    </row>
    <row r="775" spans="1:17" s="689" customFormat="1" x14ac:dyDescent="0.2">
      <c r="A775" s="1012"/>
      <c r="B775" s="993"/>
      <c r="C775" s="994"/>
      <c r="D775" s="994"/>
      <c r="E775" s="775"/>
      <c r="F775" s="775"/>
      <c r="G775" s="993"/>
      <c r="H775" s="824"/>
      <c r="I775" s="995"/>
      <c r="J775" s="996"/>
      <c r="K775" s="995"/>
      <c r="L775" s="993"/>
      <c r="M775" s="993"/>
      <c r="N775" s="996"/>
      <c r="O775" s="915"/>
      <c r="P775" s="915"/>
      <c r="Q775" s="915"/>
    </row>
    <row r="776" spans="1:17" s="689" customFormat="1" x14ac:dyDescent="0.2">
      <c r="A776" s="1012"/>
      <c r="B776" s="993"/>
      <c r="C776" s="994"/>
      <c r="D776" s="994"/>
      <c r="E776" s="775"/>
      <c r="F776" s="775"/>
      <c r="G776" s="993"/>
      <c r="H776" s="824"/>
      <c r="I776" s="995"/>
      <c r="J776" s="996"/>
      <c r="K776" s="995"/>
      <c r="L776" s="993"/>
      <c r="M776" s="993"/>
      <c r="N776" s="996"/>
      <c r="O776" s="915"/>
      <c r="P776" s="915"/>
      <c r="Q776" s="915"/>
    </row>
    <row r="777" spans="1:17" s="689" customFormat="1" x14ac:dyDescent="0.2">
      <c r="A777" s="1012"/>
      <c r="B777" s="993"/>
      <c r="C777" s="994"/>
      <c r="D777" s="994"/>
      <c r="E777" s="775"/>
      <c r="F777" s="775"/>
      <c r="G777" s="993"/>
      <c r="H777" s="824"/>
      <c r="I777" s="995"/>
      <c r="J777" s="996"/>
      <c r="K777" s="995"/>
      <c r="L777" s="993"/>
      <c r="M777" s="993"/>
      <c r="N777" s="996"/>
      <c r="O777" s="915"/>
      <c r="P777" s="915"/>
      <c r="Q777" s="915"/>
    </row>
    <row r="778" spans="1:17" s="689" customFormat="1" x14ac:dyDescent="0.2">
      <c r="A778" s="1012"/>
      <c r="B778" s="993"/>
      <c r="C778" s="994"/>
      <c r="D778" s="994"/>
      <c r="E778" s="775"/>
      <c r="F778" s="775"/>
      <c r="G778" s="993"/>
      <c r="H778" s="824"/>
      <c r="I778" s="995"/>
      <c r="J778" s="996"/>
      <c r="K778" s="995"/>
      <c r="L778" s="993"/>
      <c r="M778" s="993"/>
      <c r="N778" s="996"/>
      <c r="O778" s="915"/>
      <c r="P778" s="915"/>
      <c r="Q778" s="915"/>
    </row>
    <row r="779" spans="1:17" s="689" customFormat="1" x14ac:dyDescent="0.2">
      <c r="A779" s="1012"/>
      <c r="B779" s="993"/>
      <c r="C779" s="994"/>
      <c r="D779" s="994"/>
      <c r="E779" s="775"/>
      <c r="F779" s="775"/>
      <c r="G779" s="993"/>
      <c r="H779" s="824"/>
      <c r="I779" s="995"/>
      <c r="J779" s="996"/>
      <c r="K779" s="995"/>
      <c r="L779" s="993"/>
      <c r="M779" s="993"/>
      <c r="N779" s="996"/>
      <c r="O779" s="915"/>
      <c r="P779" s="915"/>
      <c r="Q779" s="915"/>
    </row>
    <row r="780" spans="1:17" s="689" customFormat="1" x14ac:dyDescent="0.2">
      <c r="A780" s="1012"/>
      <c r="B780" s="993"/>
      <c r="C780" s="994"/>
      <c r="D780" s="994"/>
      <c r="E780" s="775"/>
      <c r="F780" s="775"/>
      <c r="G780" s="993"/>
      <c r="H780" s="824"/>
      <c r="I780" s="995"/>
      <c r="J780" s="996"/>
      <c r="K780" s="995"/>
      <c r="L780" s="993"/>
      <c r="M780" s="993"/>
      <c r="N780" s="996"/>
      <c r="O780" s="915"/>
      <c r="P780" s="915"/>
      <c r="Q780" s="915"/>
    </row>
    <row r="781" spans="1:17" s="689" customFormat="1" x14ac:dyDescent="0.2">
      <c r="A781" s="1012"/>
      <c r="B781" s="993"/>
      <c r="C781" s="994"/>
      <c r="D781" s="994"/>
      <c r="E781" s="775"/>
      <c r="F781" s="775"/>
      <c r="G781" s="993"/>
      <c r="H781" s="824"/>
      <c r="I781" s="995"/>
      <c r="J781" s="996"/>
      <c r="K781" s="995"/>
      <c r="L781" s="993"/>
      <c r="M781" s="993"/>
      <c r="N781" s="996"/>
      <c r="O781" s="915"/>
      <c r="P781" s="915"/>
      <c r="Q781" s="915"/>
    </row>
    <row r="782" spans="1:17" s="689" customFormat="1" x14ac:dyDescent="0.2">
      <c r="A782" s="1012"/>
      <c r="B782" s="993"/>
      <c r="C782" s="994"/>
      <c r="D782" s="994"/>
      <c r="E782" s="775"/>
      <c r="F782" s="775"/>
      <c r="G782" s="993"/>
      <c r="H782" s="824"/>
      <c r="I782" s="995"/>
      <c r="J782" s="996"/>
      <c r="K782" s="995"/>
      <c r="L782" s="993"/>
      <c r="M782" s="993"/>
      <c r="N782" s="996"/>
      <c r="O782" s="915"/>
      <c r="P782" s="915"/>
      <c r="Q782" s="915"/>
    </row>
    <row r="783" spans="1:17" s="689" customFormat="1" x14ac:dyDescent="0.2">
      <c r="A783" s="1012"/>
      <c r="B783" s="993"/>
      <c r="C783" s="994"/>
      <c r="D783" s="994"/>
      <c r="E783" s="775"/>
      <c r="F783" s="775"/>
      <c r="G783" s="993"/>
      <c r="H783" s="824"/>
      <c r="I783" s="995"/>
      <c r="J783" s="996"/>
      <c r="K783" s="995"/>
      <c r="L783" s="993"/>
      <c r="M783" s="993"/>
      <c r="N783" s="996"/>
      <c r="O783" s="915"/>
      <c r="P783" s="915"/>
      <c r="Q783" s="915"/>
    </row>
    <row r="784" spans="1:17" s="689" customFormat="1" x14ac:dyDescent="0.2">
      <c r="A784" s="1012"/>
      <c r="B784" s="993"/>
      <c r="C784" s="994"/>
      <c r="D784" s="994"/>
      <c r="E784" s="775"/>
      <c r="F784" s="775"/>
      <c r="G784" s="993"/>
      <c r="H784" s="824"/>
      <c r="I784" s="995"/>
      <c r="J784" s="996"/>
      <c r="K784" s="995"/>
      <c r="L784" s="993"/>
      <c r="M784" s="993"/>
      <c r="N784" s="996"/>
      <c r="O784" s="915"/>
      <c r="P784" s="915"/>
      <c r="Q784" s="915"/>
    </row>
    <row r="785" spans="1:17" s="689" customFormat="1" x14ac:dyDescent="0.2">
      <c r="A785" s="1012"/>
      <c r="B785" s="993"/>
      <c r="C785" s="994"/>
      <c r="D785" s="994"/>
      <c r="E785" s="775"/>
      <c r="F785" s="775"/>
      <c r="G785" s="993"/>
      <c r="H785" s="824"/>
      <c r="I785" s="995"/>
      <c r="J785" s="996"/>
      <c r="K785" s="995"/>
      <c r="L785" s="993"/>
      <c r="M785" s="993"/>
      <c r="N785" s="996"/>
      <c r="O785" s="915"/>
      <c r="P785" s="915"/>
      <c r="Q785" s="915"/>
    </row>
    <row r="786" spans="1:17" s="689" customFormat="1" x14ac:dyDescent="0.2">
      <c r="A786" s="1012"/>
      <c r="B786" s="993"/>
      <c r="C786" s="994"/>
      <c r="D786" s="994"/>
      <c r="E786" s="775"/>
      <c r="F786" s="775"/>
      <c r="G786" s="993"/>
      <c r="H786" s="824"/>
      <c r="I786" s="995"/>
      <c r="J786" s="996"/>
      <c r="K786" s="995"/>
      <c r="L786" s="993"/>
      <c r="M786" s="993"/>
      <c r="N786" s="996"/>
      <c r="O786" s="915"/>
      <c r="P786" s="915"/>
      <c r="Q786" s="915"/>
    </row>
    <row r="787" spans="1:17" s="689" customFormat="1" x14ac:dyDescent="0.2">
      <c r="A787" s="1012"/>
      <c r="B787" s="993"/>
      <c r="C787" s="994"/>
      <c r="D787" s="994"/>
      <c r="E787" s="775"/>
      <c r="F787" s="775"/>
      <c r="G787" s="993"/>
      <c r="H787" s="824"/>
      <c r="I787" s="995"/>
      <c r="J787" s="996"/>
      <c r="K787" s="995"/>
      <c r="L787" s="993"/>
      <c r="M787" s="993"/>
      <c r="N787" s="996"/>
      <c r="O787" s="915"/>
      <c r="P787" s="915"/>
      <c r="Q787" s="915"/>
    </row>
    <row r="788" spans="1:17" s="689" customFormat="1" x14ac:dyDescent="0.2">
      <c r="A788" s="1012"/>
      <c r="B788" s="993"/>
      <c r="C788" s="994"/>
      <c r="D788" s="994"/>
      <c r="E788" s="775"/>
      <c r="F788" s="775"/>
      <c r="G788" s="993"/>
      <c r="H788" s="824"/>
      <c r="I788" s="995"/>
      <c r="J788" s="996"/>
      <c r="K788" s="995"/>
      <c r="L788" s="993"/>
      <c r="M788" s="993"/>
      <c r="N788" s="996"/>
      <c r="O788" s="915"/>
      <c r="P788" s="915"/>
      <c r="Q788" s="915"/>
    </row>
    <row r="789" spans="1:17" s="689" customFormat="1" x14ac:dyDescent="0.2">
      <c r="A789" s="1012"/>
      <c r="B789" s="993"/>
      <c r="C789" s="994"/>
      <c r="D789" s="994"/>
      <c r="E789" s="775"/>
      <c r="F789" s="775"/>
      <c r="G789" s="993"/>
      <c r="H789" s="824"/>
      <c r="I789" s="995"/>
      <c r="J789" s="996"/>
      <c r="K789" s="995"/>
      <c r="L789" s="993"/>
      <c r="M789" s="993"/>
      <c r="N789" s="996"/>
      <c r="O789" s="915"/>
      <c r="P789" s="915"/>
      <c r="Q789" s="915"/>
    </row>
    <row r="790" spans="1:17" s="689" customFormat="1" x14ac:dyDescent="0.2">
      <c r="A790" s="1012"/>
      <c r="B790" s="993"/>
      <c r="C790" s="994"/>
      <c r="D790" s="994"/>
      <c r="E790" s="775"/>
      <c r="F790" s="775"/>
      <c r="G790" s="993"/>
      <c r="H790" s="824"/>
      <c r="I790" s="995"/>
      <c r="J790" s="996"/>
      <c r="K790" s="995"/>
      <c r="L790" s="993"/>
      <c r="M790" s="993"/>
      <c r="N790" s="996"/>
      <c r="O790" s="915"/>
      <c r="P790" s="915"/>
      <c r="Q790" s="915"/>
    </row>
    <row r="791" spans="1:17" s="689" customFormat="1" x14ac:dyDescent="0.2">
      <c r="A791" s="1012"/>
      <c r="B791" s="993"/>
      <c r="C791" s="994"/>
      <c r="D791" s="994"/>
      <c r="E791" s="775"/>
      <c r="F791" s="775"/>
      <c r="G791" s="993"/>
      <c r="H791" s="824"/>
      <c r="I791" s="995"/>
      <c r="J791" s="996"/>
      <c r="K791" s="995"/>
      <c r="L791" s="993"/>
      <c r="M791" s="993"/>
      <c r="N791" s="996"/>
      <c r="O791" s="915"/>
      <c r="P791" s="915"/>
      <c r="Q791" s="915"/>
    </row>
    <row r="792" spans="1:17" s="689" customFormat="1" x14ac:dyDescent="0.2">
      <c r="A792" s="1012"/>
      <c r="B792" s="993"/>
      <c r="C792" s="994"/>
      <c r="D792" s="994"/>
      <c r="E792" s="775"/>
      <c r="F792" s="775"/>
      <c r="G792" s="993"/>
      <c r="H792" s="824"/>
      <c r="I792" s="995"/>
      <c r="J792" s="996"/>
      <c r="K792" s="995"/>
      <c r="L792" s="993"/>
      <c r="M792" s="993"/>
      <c r="N792" s="996"/>
      <c r="O792" s="915"/>
      <c r="P792" s="915"/>
      <c r="Q792" s="915"/>
    </row>
    <row r="793" spans="1:17" s="689" customFormat="1" x14ac:dyDescent="0.2">
      <c r="A793" s="1012"/>
      <c r="B793" s="993"/>
      <c r="C793" s="994"/>
      <c r="D793" s="994"/>
      <c r="E793" s="775"/>
      <c r="F793" s="775"/>
      <c r="G793" s="993"/>
      <c r="H793" s="824"/>
      <c r="I793" s="995"/>
      <c r="J793" s="996"/>
      <c r="K793" s="995"/>
      <c r="L793" s="993"/>
      <c r="M793" s="993"/>
      <c r="N793" s="996"/>
      <c r="O793" s="915"/>
      <c r="P793" s="915"/>
      <c r="Q793" s="915"/>
    </row>
    <row r="794" spans="1:17" s="689" customFormat="1" x14ac:dyDescent="0.2">
      <c r="A794" s="1012"/>
      <c r="B794" s="993"/>
      <c r="C794" s="994"/>
      <c r="D794" s="994"/>
      <c r="E794" s="775"/>
      <c r="F794" s="775"/>
      <c r="G794" s="993"/>
      <c r="H794" s="824"/>
      <c r="I794" s="995"/>
      <c r="J794" s="996"/>
      <c r="K794" s="995"/>
      <c r="L794" s="993"/>
      <c r="M794" s="993"/>
      <c r="N794" s="996"/>
      <c r="O794" s="915"/>
      <c r="P794" s="915"/>
      <c r="Q794" s="915"/>
    </row>
    <row r="795" spans="1:17" s="689" customFormat="1" x14ac:dyDescent="0.2">
      <c r="A795" s="1012"/>
      <c r="B795" s="993"/>
      <c r="C795" s="994"/>
      <c r="D795" s="994"/>
      <c r="E795" s="775"/>
      <c r="F795" s="775"/>
      <c r="G795" s="993"/>
      <c r="H795" s="824"/>
      <c r="I795" s="995"/>
      <c r="J795" s="996"/>
      <c r="K795" s="995"/>
      <c r="L795" s="993"/>
      <c r="M795" s="993"/>
      <c r="N795" s="996"/>
      <c r="O795" s="915"/>
      <c r="P795" s="915"/>
      <c r="Q795" s="915"/>
    </row>
    <row r="796" spans="1:17" s="689" customFormat="1" x14ac:dyDescent="0.2">
      <c r="A796" s="1012"/>
      <c r="B796" s="993"/>
      <c r="C796" s="994"/>
      <c r="D796" s="994"/>
      <c r="E796" s="775"/>
      <c r="F796" s="775"/>
      <c r="G796" s="993"/>
      <c r="H796" s="824"/>
      <c r="I796" s="995"/>
      <c r="J796" s="996"/>
      <c r="K796" s="995"/>
      <c r="L796" s="993"/>
      <c r="M796" s="993"/>
      <c r="N796" s="996"/>
      <c r="O796" s="915"/>
      <c r="P796" s="915"/>
      <c r="Q796" s="915"/>
    </row>
    <row r="797" spans="1:17" s="689" customFormat="1" x14ac:dyDescent="0.2">
      <c r="A797" s="1012"/>
      <c r="B797" s="993"/>
      <c r="C797" s="994"/>
      <c r="D797" s="994"/>
      <c r="E797" s="775"/>
      <c r="F797" s="775"/>
      <c r="G797" s="993"/>
      <c r="H797" s="824"/>
      <c r="I797" s="995"/>
      <c r="J797" s="996"/>
      <c r="K797" s="995"/>
      <c r="L797" s="993"/>
      <c r="M797" s="993"/>
      <c r="N797" s="996"/>
      <c r="O797" s="915"/>
      <c r="P797" s="915"/>
      <c r="Q797" s="915"/>
    </row>
    <row r="798" spans="1:17" s="689" customFormat="1" x14ac:dyDescent="0.2">
      <c r="A798" s="1012"/>
      <c r="B798" s="993"/>
      <c r="C798" s="994"/>
      <c r="D798" s="994"/>
      <c r="E798" s="775"/>
      <c r="F798" s="775"/>
      <c r="G798" s="993"/>
      <c r="H798" s="824"/>
      <c r="I798" s="995"/>
      <c r="J798" s="996"/>
      <c r="K798" s="995"/>
      <c r="L798" s="993"/>
      <c r="M798" s="993"/>
      <c r="N798" s="996"/>
      <c r="O798" s="915"/>
      <c r="P798" s="915"/>
      <c r="Q798" s="915"/>
    </row>
    <row r="799" spans="1:17" s="689" customFormat="1" x14ac:dyDescent="0.2">
      <c r="A799" s="1012"/>
      <c r="B799" s="993"/>
      <c r="C799" s="994"/>
      <c r="D799" s="994"/>
      <c r="E799" s="775"/>
      <c r="F799" s="775"/>
      <c r="G799" s="993"/>
      <c r="H799" s="824"/>
      <c r="I799" s="995"/>
      <c r="J799" s="996"/>
      <c r="K799" s="995"/>
      <c r="L799" s="993"/>
      <c r="M799" s="993"/>
      <c r="N799" s="996"/>
      <c r="O799" s="915"/>
      <c r="P799" s="915"/>
      <c r="Q799" s="915"/>
    </row>
    <row r="800" spans="1:17" s="689" customFormat="1" x14ac:dyDescent="0.2">
      <c r="A800" s="1012"/>
      <c r="B800" s="993"/>
      <c r="C800" s="994"/>
      <c r="D800" s="994"/>
      <c r="E800" s="775"/>
      <c r="F800" s="775"/>
      <c r="G800" s="993"/>
      <c r="H800" s="824"/>
      <c r="I800" s="995"/>
      <c r="J800" s="996"/>
      <c r="K800" s="995"/>
      <c r="L800" s="993"/>
      <c r="M800" s="993"/>
      <c r="N800" s="996"/>
      <c r="O800" s="915"/>
      <c r="P800" s="915"/>
      <c r="Q800" s="915"/>
    </row>
    <row r="801" spans="1:17" s="689" customFormat="1" x14ac:dyDescent="0.2">
      <c r="A801" s="1012"/>
      <c r="B801" s="993"/>
      <c r="C801" s="994"/>
      <c r="D801" s="994"/>
      <c r="E801" s="775"/>
      <c r="F801" s="775"/>
      <c r="G801" s="993"/>
      <c r="H801" s="824"/>
      <c r="I801" s="995"/>
      <c r="J801" s="996"/>
      <c r="K801" s="995"/>
      <c r="L801" s="993"/>
      <c r="M801" s="993"/>
      <c r="N801" s="996"/>
      <c r="O801" s="915"/>
      <c r="P801" s="915"/>
      <c r="Q801" s="915"/>
    </row>
    <row r="802" spans="1:17" s="689" customFormat="1" x14ac:dyDescent="0.2">
      <c r="A802" s="1012"/>
      <c r="B802" s="993"/>
      <c r="C802" s="994"/>
      <c r="D802" s="994"/>
      <c r="E802" s="775"/>
      <c r="F802" s="775"/>
      <c r="G802" s="993"/>
      <c r="H802" s="824"/>
      <c r="I802" s="995"/>
      <c r="J802" s="996"/>
      <c r="K802" s="995"/>
      <c r="L802" s="993"/>
      <c r="M802" s="993"/>
      <c r="N802" s="996"/>
      <c r="O802" s="915"/>
      <c r="P802" s="915"/>
      <c r="Q802" s="915"/>
    </row>
    <row r="803" spans="1:17" s="689" customFormat="1" x14ac:dyDescent="0.2">
      <c r="A803" s="1012"/>
      <c r="B803" s="993"/>
      <c r="C803" s="994"/>
      <c r="D803" s="994"/>
      <c r="E803" s="775"/>
      <c r="F803" s="775"/>
      <c r="G803" s="993"/>
      <c r="H803" s="824"/>
      <c r="I803" s="995"/>
      <c r="J803" s="996"/>
      <c r="K803" s="995"/>
      <c r="L803" s="993"/>
      <c r="M803" s="993"/>
      <c r="N803" s="996"/>
      <c r="O803" s="915"/>
      <c r="P803" s="915"/>
      <c r="Q803" s="915"/>
    </row>
    <row r="804" spans="1:17" s="689" customFormat="1" x14ac:dyDescent="0.2">
      <c r="A804" s="1012"/>
      <c r="B804" s="993"/>
      <c r="C804" s="994"/>
      <c r="D804" s="994"/>
      <c r="E804" s="775"/>
      <c r="F804" s="775"/>
      <c r="G804" s="993"/>
      <c r="H804" s="824"/>
      <c r="I804" s="995"/>
      <c r="J804" s="996"/>
      <c r="K804" s="995"/>
      <c r="L804" s="993"/>
      <c r="M804" s="993"/>
      <c r="N804" s="996"/>
      <c r="O804" s="915"/>
      <c r="P804" s="915"/>
      <c r="Q804" s="915"/>
    </row>
    <row r="805" spans="1:17" s="689" customFormat="1" x14ac:dyDescent="0.2">
      <c r="A805" s="1012"/>
      <c r="B805" s="993"/>
      <c r="C805" s="994"/>
      <c r="D805" s="994"/>
      <c r="E805" s="775"/>
      <c r="F805" s="775"/>
      <c r="G805" s="993"/>
      <c r="H805" s="824"/>
      <c r="I805" s="995"/>
      <c r="J805" s="996"/>
      <c r="K805" s="995"/>
      <c r="L805" s="993"/>
      <c r="M805" s="993"/>
      <c r="N805" s="996"/>
      <c r="O805" s="915"/>
      <c r="P805" s="915"/>
      <c r="Q805" s="915"/>
    </row>
    <row r="806" spans="1:17" s="689" customFormat="1" x14ac:dyDescent="0.2">
      <c r="A806" s="1012"/>
      <c r="B806" s="993"/>
      <c r="C806" s="994"/>
      <c r="D806" s="994"/>
      <c r="E806" s="775"/>
      <c r="F806" s="775"/>
      <c r="G806" s="993"/>
      <c r="H806" s="824"/>
      <c r="I806" s="995"/>
      <c r="J806" s="996"/>
      <c r="K806" s="995"/>
      <c r="L806" s="993"/>
      <c r="M806" s="993"/>
      <c r="N806" s="996"/>
      <c r="O806" s="915"/>
      <c r="P806" s="915"/>
      <c r="Q806" s="915"/>
    </row>
    <row r="807" spans="1:17" s="689" customFormat="1" x14ac:dyDescent="0.2">
      <c r="A807" s="1012"/>
      <c r="B807" s="993"/>
      <c r="C807" s="994"/>
      <c r="D807" s="994"/>
      <c r="E807" s="775"/>
      <c r="F807" s="775"/>
      <c r="G807" s="993"/>
      <c r="H807" s="824"/>
      <c r="I807" s="995"/>
      <c r="J807" s="996"/>
      <c r="K807" s="995"/>
      <c r="L807" s="993"/>
      <c r="M807" s="993"/>
      <c r="N807" s="996"/>
      <c r="O807" s="915"/>
      <c r="P807" s="915"/>
      <c r="Q807" s="915"/>
    </row>
    <row r="808" spans="1:17" s="689" customFormat="1" x14ac:dyDescent="0.2">
      <c r="A808" s="1012"/>
      <c r="B808" s="993"/>
      <c r="C808" s="994"/>
      <c r="D808" s="994"/>
      <c r="E808" s="775"/>
      <c r="F808" s="775"/>
      <c r="G808" s="993"/>
      <c r="H808" s="824"/>
      <c r="I808" s="995"/>
      <c r="J808" s="996"/>
      <c r="K808" s="995"/>
      <c r="L808" s="993"/>
      <c r="M808" s="993"/>
      <c r="N808" s="996"/>
      <c r="O808" s="915"/>
      <c r="P808" s="915"/>
      <c r="Q808" s="915"/>
    </row>
    <row r="809" spans="1:17" s="689" customFormat="1" x14ac:dyDescent="0.2">
      <c r="A809" s="1012"/>
      <c r="B809" s="993"/>
      <c r="C809" s="994"/>
      <c r="D809" s="994"/>
      <c r="E809" s="775"/>
      <c r="F809" s="775"/>
      <c r="G809" s="993"/>
      <c r="H809" s="824"/>
      <c r="I809" s="995"/>
      <c r="J809" s="996"/>
      <c r="K809" s="995"/>
      <c r="L809" s="993"/>
      <c r="M809" s="993"/>
      <c r="N809" s="996"/>
      <c r="O809" s="915"/>
      <c r="P809" s="915"/>
      <c r="Q809" s="915"/>
    </row>
    <row r="810" spans="1:17" s="689" customFormat="1" x14ac:dyDescent="0.2">
      <c r="A810" s="1012"/>
      <c r="B810" s="993"/>
      <c r="C810" s="994"/>
      <c r="D810" s="994"/>
      <c r="E810" s="775"/>
      <c r="F810" s="775"/>
      <c r="G810" s="993"/>
      <c r="H810" s="824"/>
      <c r="I810" s="995"/>
      <c r="J810" s="996"/>
      <c r="K810" s="995"/>
      <c r="L810" s="993"/>
      <c r="M810" s="993"/>
      <c r="N810" s="996"/>
      <c r="O810" s="915"/>
      <c r="P810" s="915"/>
      <c r="Q810" s="915"/>
    </row>
    <row r="811" spans="1:17" s="689" customFormat="1" x14ac:dyDescent="0.2">
      <c r="A811" s="1012"/>
      <c r="B811" s="993"/>
      <c r="C811" s="994"/>
      <c r="D811" s="994"/>
      <c r="E811" s="775"/>
      <c r="F811" s="775"/>
      <c r="G811" s="993"/>
      <c r="H811" s="824"/>
      <c r="I811" s="995"/>
      <c r="J811" s="996"/>
      <c r="K811" s="995"/>
      <c r="L811" s="993"/>
      <c r="M811" s="993"/>
      <c r="N811" s="996"/>
      <c r="O811" s="915"/>
      <c r="P811" s="915"/>
      <c r="Q811" s="915"/>
    </row>
    <row r="812" spans="1:17" s="689" customFormat="1" x14ac:dyDescent="0.2">
      <c r="A812" s="1012"/>
      <c r="B812" s="993"/>
      <c r="C812" s="994"/>
      <c r="D812" s="994"/>
      <c r="E812" s="775"/>
      <c r="F812" s="775"/>
      <c r="G812" s="993"/>
      <c r="H812" s="824"/>
      <c r="I812" s="995"/>
      <c r="J812" s="996"/>
      <c r="K812" s="995"/>
      <c r="L812" s="993"/>
      <c r="M812" s="993"/>
      <c r="N812" s="996"/>
      <c r="O812" s="915"/>
      <c r="P812" s="915"/>
      <c r="Q812" s="915"/>
    </row>
    <row r="813" spans="1:17" s="689" customFormat="1" x14ac:dyDescent="0.2">
      <c r="A813" s="1012"/>
      <c r="B813" s="993"/>
      <c r="C813" s="994"/>
      <c r="D813" s="994"/>
      <c r="E813" s="775"/>
      <c r="F813" s="775"/>
      <c r="G813" s="993"/>
      <c r="H813" s="824"/>
      <c r="I813" s="995"/>
      <c r="J813" s="996"/>
      <c r="K813" s="995"/>
      <c r="L813" s="993"/>
      <c r="M813" s="993"/>
      <c r="N813" s="996"/>
      <c r="O813" s="915"/>
      <c r="P813" s="915"/>
      <c r="Q813" s="915"/>
    </row>
    <row r="814" spans="1:17" s="689" customFormat="1" x14ac:dyDescent="0.2">
      <c r="A814" s="1012"/>
      <c r="B814" s="993"/>
      <c r="C814" s="994"/>
      <c r="D814" s="994"/>
      <c r="E814" s="775"/>
      <c r="F814" s="775"/>
      <c r="G814" s="993"/>
      <c r="H814" s="824"/>
      <c r="I814" s="995"/>
      <c r="J814" s="996"/>
      <c r="K814" s="995"/>
      <c r="L814" s="993"/>
      <c r="M814" s="993"/>
      <c r="N814" s="996"/>
      <c r="O814" s="915"/>
      <c r="P814" s="915"/>
      <c r="Q814" s="915"/>
    </row>
    <row r="815" spans="1:17" s="689" customFormat="1" x14ac:dyDescent="0.2">
      <c r="A815" s="1012"/>
      <c r="B815" s="993"/>
      <c r="C815" s="994"/>
      <c r="D815" s="994"/>
      <c r="E815" s="775"/>
      <c r="F815" s="775"/>
      <c r="G815" s="993"/>
      <c r="H815" s="824"/>
      <c r="I815" s="995"/>
      <c r="J815" s="996"/>
      <c r="K815" s="995"/>
      <c r="L815" s="993"/>
      <c r="M815" s="993"/>
      <c r="N815" s="996"/>
      <c r="O815" s="915"/>
      <c r="P815" s="915"/>
      <c r="Q815" s="915"/>
    </row>
    <row r="816" spans="1:17" s="689" customFormat="1" x14ac:dyDescent="0.2">
      <c r="A816" s="1012"/>
      <c r="B816" s="993"/>
      <c r="C816" s="994"/>
      <c r="D816" s="994"/>
      <c r="E816" s="775"/>
      <c r="F816" s="775"/>
      <c r="G816" s="993"/>
      <c r="H816" s="824"/>
      <c r="I816" s="995"/>
      <c r="J816" s="996"/>
      <c r="K816" s="995"/>
      <c r="L816" s="993"/>
      <c r="M816" s="993"/>
      <c r="N816" s="996"/>
      <c r="O816" s="915"/>
      <c r="P816" s="915"/>
      <c r="Q816" s="915"/>
    </row>
    <row r="817" spans="1:17" s="689" customFormat="1" x14ac:dyDescent="0.2">
      <c r="A817" s="1012"/>
      <c r="B817" s="993"/>
      <c r="C817" s="994"/>
      <c r="D817" s="994"/>
      <c r="E817" s="775"/>
      <c r="F817" s="775"/>
      <c r="G817" s="993"/>
      <c r="H817" s="824"/>
      <c r="I817" s="995"/>
      <c r="J817" s="996"/>
      <c r="K817" s="995"/>
      <c r="L817" s="993"/>
      <c r="M817" s="993"/>
      <c r="N817" s="996"/>
      <c r="O817" s="915"/>
      <c r="P817" s="915"/>
      <c r="Q817" s="915"/>
    </row>
    <row r="818" spans="1:17" s="689" customFormat="1" x14ac:dyDescent="0.2">
      <c r="A818" s="1012"/>
      <c r="B818" s="993"/>
      <c r="C818" s="994"/>
      <c r="D818" s="994"/>
      <c r="E818" s="775"/>
      <c r="F818" s="775"/>
      <c r="G818" s="993"/>
      <c r="H818" s="824"/>
      <c r="I818" s="995"/>
      <c r="J818" s="996"/>
      <c r="K818" s="995"/>
      <c r="L818" s="993"/>
      <c r="M818" s="993"/>
      <c r="N818" s="996"/>
      <c r="O818" s="915"/>
      <c r="P818" s="915"/>
      <c r="Q818" s="915"/>
    </row>
    <row r="819" spans="1:17" s="689" customFormat="1" x14ac:dyDescent="0.2">
      <c r="A819" s="1012"/>
      <c r="B819" s="993"/>
      <c r="C819" s="994"/>
      <c r="D819" s="994"/>
      <c r="E819" s="775"/>
      <c r="F819" s="775"/>
      <c r="G819" s="993"/>
      <c r="H819" s="824"/>
      <c r="I819" s="995"/>
      <c r="J819" s="996"/>
      <c r="K819" s="995"/>
      <c r="L819" s="993"/>
      <c r="M819" s="993"/>
      <c r="N819" s="996"/>
      <c r="O819" s="915"/>
      <c r="P819" s="915"/>
      <c r="Q819" s="915"/>
    </row>
    <row r="820" spans="1:17" s="689" customFormat="1" x14ac:dyDescent="0.2">
      <c r="A820" s="1012"/>
      <c r="B820" s="993"/>
      <c r="C820" s="994"/>
      <c r="D820" s="994"/>
      <c r="E820" s="775"/>
      <c r="F820" s="775"/>
      <c r="G820" s="993"/>
      <c r="H820" s="824"/>
      <c r="I820" s="995"/>
      <c r="J820" s="996"/>
      <c r="K820" s="995"/>
      <c r="L820" s="993"/>
      <c r="M820" s="993"/>
      <c r="N820" s="996"/>
      <c r="O820" s="915"/>
      <c r="P820" s="915"/>
      <c r="Q820" s="915"/>
    </row>
    <row r="821" spans="1:17" s="689" customFormat="1" x14ac:dyDescent="0.2">
      <c r="A821" s="1012"/>
      <c r="B821" s="993"/>
      <c r="C821" s="994"/>
      <c r="D821" s="994"/>
      <c r="E821" s="775"/>
      <c r="F821" s="775"/>
      <c r="G821" s="993"/>
      <c r="H821" s="824"/>
      <c r="I821" s="995"/>
      <c r="J821" s="996"/>
      <c r="K821" s="995"/>
      <c r="L821" s="993"/>
      <c r="M821" s="993"/>
      <c r="N821" s="996"/>
      <c r="O821" s="915"/>
      <c r="P821" s="915"/>
      <c r="Q821" s="915"/>
    </row>
    <row r="822" spans="1:17" s="689" customFormat="1" x14ac:dyDescent="0.2">
      <c r="A822" s="1012"/>
      <c r="B822" s="993"/>
      <c r="C822" s="994"/>
      <c r="D822" s="994"/>
      <c r="E822" s="775"/>
      <c r="F822" s="775"/>
      <c r="G822" s="993"/>
      <c r="H822" s="824"/>
      <c r="I822" s="995"/>
      <c r="J822" s="996"/>
      <c r="K822" s="995"/>
      <c r="L822" s="993"/>
      <c r="M822" s="993"/>
      <c r="N822" s="996"/>
      <c r="O822" s="915"/>
      <c r="P822" s="915"/>
      <c r="Q822" s="915"/>
    </row>
    <row r="823" spans="1:17" s="689" customFormat="1" x14ac:dyDescent="0.2">
      <c r="A823" s="1012"/>
      <c r="B823" s="993"/>
      <c r="C823" s="994"/>
      <c r="D823" s="994"/>
      <c r="E823" s="775"/>
      <c r="F823" s="775"/>
      <c r="G823" s="993"/>
      <c r="H823" s="824"/>
      <c r="I823" s="995"/>
      <c r="J823" s="996"/>
      <c r="K823" s="995"/>
      <c r="L823" s="993"/>
      <c r="M823" s="993"/>
      <c r="N823" s="996"/>
      <c r="O823" s="915"/>
      <c r="P823" s="915"/>
      <c r="Q823" s="915"/>
    </row>
    <row r="824" spans="1:17" s="689" customFormat="1" x14ac:dyDescent="0.2">
      <c r="A824" s="1012"/>
      <c r="B824" s="993"/>
      <c r="C824" s="994"/>
      <c r="D824" s="994"/>
      <c r="E824" s="775"/>
      <c r="F824" s="775"/>
      <c r="G824" s="993"/>
      <c r="H824" s="824"/>
      <c r="I824" s="995"/>
      <c r="J824" s="996"/>
      <c r="K824" s="995"/>
      <c r="L824" s="993"/>
      <c r="M824" s="993"/>
      <c r="N824" s="996"/>
      <c r="O824" s="915"/>
      <c r="P824" s="915"/>
      <c r="Q824" s="915"/>
    </row>
    <row r="825" spans="1:17" s="689" customFormat="1" x14ac:dyDescent="0.2">
      <c r="A825" s="1012"/>
      <c r="B825" s="993"/>
      <c r="C825" s="994"/>
      <c r="D825" s="994"/>
      <c r="E825" s="775"/>
      <c r="F825" s="775"/>
      <c r="G825" s="993"/>
      <c r="H825" s="824"/>
      <c r="I825" s="995"/>
      <c r="J825" s="996"/>
      <c r="K825" s="995"/>
      <c r="L825" s="993"/>
      <c r="M825" s="993"/>
      <c r="N825" s="996"/>
      <c r="O825" s="915"/>
      <c r="P825" s="915"/>
      <c r="Q825" s="915"/>
    </row>
    <row r="826" spans="1:17" s="689" customFormat="1" x14ac:dyDescent="0.2">
      <c r="A826" s="1012"/>
      <c r="B826" s="993"/>
      <c r="C826" s="994"/>
      <c r="D826" s="994"/>
      <c r="E826" s="775"/>
      <c r="F826" s="775"/>
      <c r="G826" s="993"/>
      <c r="H826" s="824"/>
      <c r="I826" s="995"/>
      <c r="J826" s="996"/>
      <c r="K826" s="995"/>
      <c r="L826" s="993"/>
      <c r="M826" s="993"/>
      <c r="N826" s="996"/>
      <c r="O826" s="915"/>
      <c r="P826" s="915"/>
      <c r="Q826" s="915"/>
    </row>
    <row r="827" spans="1:17" s="689" customFormat="1" x14ac:dyDescent="0.2">
      <c r="A827" s="1012"/>
      <c r="B827" s="993"/>
      <c r="C827" s="994"/>
      <c r="D827" s="994"/>
      <c r="E827" s="775"/>
      <c r="F827" s="775"/>
      <c r="G827" s="993"/>
      <c r="H827" s="824"/>
      <c r="I827" s="995"/>
      <c r="J827" s="996"/>
      <c r="K827" s="995"/>
      <c r="L827" s="993"/>
      <c r="M827" s="993"/>
      <c r="N827" s="996"/>
      <c r="O827" s="915"/>
      <c r="P827" s="915"/>
      <c r="Q827" s="915"/>
    </row>
    <row r="828" spans="1:17" s="689" customFormat="1" x14ac:dyDescent="0.2">
      <c r="A828" s="1012"/>
      <c r="B828" s="993"/>
      <c r="C828" s="994"/>
      <c r="D828" s="994"/>
      <c r="E828" s="775"/>
      <c r="F828" s="775"/>
      <c r="G828" s="993"/>
      <c r="H828" s="824"/>
      <c r="I828" s="995"/>
      <c r="J828" s="996"/>
      <c r="K828" s="995"/>
      <c r="L828" s="993"/>
      <c r="M828" s="993"/>
      <c r="N828" s="996"/>
      <c r="O828" s="915"/>
      <c r="P828" s="915"/>
      <c r="Q828" s="915"/>
    </row>
    <row r="829" spans="1:17" s="689" customFormat="1" x14ac:dyDescent="0.2">
      <c r="A829" s="1012"/>
      <c r="B829" s="993"/>
      <c r="C829" s="994"/>
      <c r="D829" s="994"/>
      <c r="E829" s="775"/>
      <c r="F829" s="775"/>
      <c r="G829" s="993"/>
      <c r="H829" s="824"/>
      <c r="I829" s="995"/>
      <c r="J829" s="996"/>
      <c r="K829" s="995"/>
      <c r="L829" s="993"/>
      <c r="M829" s="993"/>
      <c r="N829" s="996"/>
      <c r="O829" s="915"/>
      <c r="P829" s="915"/>
      <c r="Q829" s="915"/>
    </row>
    <row r="830" spans="1:17" s="689" customFormat="1" x14ac:dyDescent="0.2">
      <c r="A830" s="1012"/>
      <c r="B830" s="993"/>
      <c r="C830" s="994"/>
      <c r="D830" s="994"/>
      <c r="E830" s="775"/>
      <c r="F830" s="775"/>
      <c r="G830" s="993"/>
      <c r="H830" s="824"/>
      <c r="I830" s="995"/>
      <c r="J830" s="996"/>
      <c r="K830" s="995"/>
      <c r="L830" s="993"/>
      <c r="M830" s="993"/>
      <c r="N830" s="996"/>
      <c r="O830" s="915"/>
      <c r="P830" s="915"/>
      <c r="Q830" s="915"/>
    </row>
    <row r="831" spans="1:17" s="689" customFormat="1" x14ac:dyDescent="0.2">
      <c r="A831" s="1012"/>
      <c r="B831" s="993"/>
      <c r="C831" s="994"/>
      <c r="D831" s="994"/>
      <c r="E831" s="775"/>
      <c r="F831" s="775"/>
      <c r="G831" s="993"/>
      <c r="H831" s="824"/>
      <c r="I831" s="995"/>
      <c r="J831" s="996"/>
      <c r="K831" s="995"/>
      <c r="L831" s="993"/>
      <c r="M831" s="993"/>
      <c r="N831" s="996"/>
      <c r="O831" s="915"/>
      <c r="P831" s="915"/>
      <c r="Q831" s="915"/>
    </row>
    <row r="832" spans="1:17" s="689" customFormat="1" x14ac:dyDescent="0.2">
      <c r="A832" s="1012"/>
      <c r="B832" s="993"/>
      <c r="C832" s="994"/>
      <c r="D832" s="994"/>
      <c r="E832" s="775"/>
      <c r="F832" s="775"/>
      <c r="G832" s="993"/>
      <c r="H832" s="824"/>
      <c r="I832" s="995"/>
      <c r="J832" s="996"/>
      <c r="K832" s="995"/>
      <c r="L832" s="993"/>
      <c r="M832" s="993"/>
      <c r="N832" s="996"/>
      <c r="O832" s="915"/>
      <c r="P832" s="915"/>
      <c r="Q832" s="915"/>
    </row>
    <row r="833" spans="1:17" s="689" customFormat="1" x14ac:dyDescent="0.2">
      <c r="A833" s="1012"/>
      <c r="B833" s="993"/>
      <c r="C833" s="994"/>
      <c r="D833" s="994"/>
      <c r="E833" s="775"/>
      <c r="F833" s="775"/>
      <c r="G833" s="993"/>
      <c r="H833" s="824"/>
      <c r="I833" s="995"/>
      <c r="J833" s="996"/>
      <c r="K833" s="995"/>
      <c r="L833" s="993"/>
      <c r="M833" s="993"/>
      <c r="N833" s="996"/>
      <c r="O833" s="915"/>
      <c r="P833" s="915"/>
      <c r="Q833" s="915"/>
    </row>
    <row r="834" spans="1:17" s="689" customFormat="1" x14ac:dyDescent="0.2">
      <c r="A834" s="1012"/>
      <c r="B834" s="993"/>
      <c r="C834" s="994"/>
      <c r="D834" s="994"/>
      <c r="E834" s="775"/>
      <c r="F834" s="775"/>
      <c r="G834" s="993"/>
      <c r="H834" s="824"/>
      <c r="I834" s="995"/>
      <c r="J834" s="996"/>
      <c r="K834" s="995"/>
      <c r="L834" s="993"/>
      <c r="M834" s="993"/>
      <c r="N834" s="996"/>
      <c r="O834" s="915"/>
      <c r="P834" s="915"/>
      <c r="Q834" s="915"/>
    </row>
    <row r="835" spans="1:17" s="689" customFormat="1" x14ac:dyDescent="0.2">
      <c r="A835" s="1012"/>
      <c r="B835" s="993"/>
      <c r="C835" s="994"/>
      <c r="D835" s="994"/>
      <c r="E835" s="775"/>
      <c r="F835" s="775"/>
      <c r="G835" s="993"/>
      <c r="H835" s="824"/>
      <c r="I835" s="995"/>
      <c r="J835" s="996"/>
      <c r="K835" s="995"/>
      <c r="L835" s="993"/>
      <c r="M835" s="993"/>
      <c r="N835" s="996"/>
      <c r="O835" s="915"/>
      <c r="P835" s="915"/>
      <c r="Q835" s="915"/>
    </row>
    <row r="836" spans="1:17" s="689" customFormat="1" x14ac:dyDescent="0.2">
      <c r="A836" s="1012"/>
      <c r="B836" s="993"/>
      <c r="C836" s="994"/>
      <c r="D836" s="994"/>
      <c r="E836" s="775"/>
      <c r="F836" s="775"/>
      <c r="G836" s="993"/>
      <c r="H836" s="824"/>
      <c r="I836" s="995"/>
      <c r="J836" s="996"/>
      <c r="K836" s="995"/>
      <c r="L836" s="993"/>
      <c r="M836" s="993"/>
      <c r="N836" s="996"/>
      <c r="O836" s="915"/>
      <c r="P836" s="915"/>
      <c r="Q836" s="915"/>
    </row>
    <row r="837" spans="1:17" s="689" customFormat="1" x14ac:dyDescent="0.2">
      <c r="A837" s="1012"/>
      <c r="B837" s="993"/>
      <c r="C837" s="994"/>
      <c r="D837" s="994"/>
      <c r="E837" s="775"/>
      <c r="F837" s="775"/>
      <c r="G837" s="993"/>
      <c r="H837" s="824"/>
      <c r="I837" s="995"/>
      <c r="J837" s="996"/>
      <c r="K837" s="995"/>
      <c r="L837" s="993"/>
      <c r="M837" s="993"/>
      <c r="N837" s="996"/>
      <c r="O837" s="915"/>
      <c r="P837" s="915"/>
      <c r="Q837" s="915"/>
    </row>
    <row r="838" spans="1:17" s="689" customFormat="1" x14ac:dyDescent="0.2">
      <c r="A838" s="1012"/>
      <c r="B838" s="993"/>
      <c r="C838" s="994"/>
      <c r="D838" s="994"/>
      <c r="E838" s="775"/>
      <c r="F838" s="775"/>
      <c r="G838" s="993"/>
      <c r="H838" s="824"/>
      <c r="I838" s="995"/>
      <c r="J838" s="996"/>
      <c r="K838" s="995"/>
      <c r="L838" s="993"/>
      <c r="M838" s="993"/>
      <c r="N838" s="996"/>
      <c r="O838" s="915"/>
      <c r="P838" s="915"/>
      <c r="Q838" s="915"/>
    </row>
    <row r="839" spans="1:17" s="689" customFormat="1" x14ac:dyDescent="0.2">
      <c r="A839" s="1012"/>
      <c r="B839" s="993"/>
      <c r="C839" s="994"/>
      <c r="D839" s="994"/>
      <c r="E839" s="775"/>
      <c r="F839" s="775"/>
      <c r="G839" s="993"/>
      <c r="H839" s="824"/>
      <c r="I839" s="995"/>
      <c r="J839" s="996"/>
      <c r="K839" s="995"/>
      <c r="L839" s="993"/>
      <c r="M839" s="993"/>
      <c r="N839" s="996"/>
      <c r="O839" s="915"/>
      <c r="P839" s="915"/>
      <c r="Q839" s="915"/>
    </row>
    <row r="840" spans="1:17" s="689" customFormat="1" x14ac:dyDescent="0.2">
      <c r="A840" s="1012"/>
      <c r="B840" s="993"/>
      <c r="C840" s="994"/>
      <c r="D840" s="994"/>
      <c r="E840" s="775"/>
      <c r="F840" s="775"/>
      <c r="G840" s="993"/>
      <c r="H840" s="824"/>
      <c r="I840" s="995"/>
      <c r="J840" s="996"/>
      <c r="K840" s="995"/>
      <c r="L840" s="993"/>
      <c r="M840" s="993"/>
      <c r="N840" s="996"/>
      <c r="O840" s="915"/>
      <c r="P840" s="915"/>
      <c r="Q840" s="915"/>
    </row>
    <row r="841" spans="1:17" s="689" customFormat="1" x14ac:dyDescent="0.2">
      <c r="A841" s="1012"/>
      <c r="B841" s="993"/>
      <c r="C841" s="994"/>
      <c r="D841" s="994"/>
      <c r="E841" s="775"/>
      <c r="F841" s="775"/>
      <c r="G841" s="993"/>
      <c r="H841" s="824"/>
      <c r="I841" s="995"/>
      <c r="J841" s="996"/>
      <c r="K841" s="995"/>
      <c r="L841" s="993"/>
      <c r="M841" s="993"/>
      <c r="N841" s="996"/>
      <c r="O841" s="915"/>
      <c r="P841" s="915"/>
      <c r="Q841" s="915"/>
    </row>
    <row r="842" spans="1:17" s="689" customFormat="1" x14ac:dyDescent="0.2">
      <c r="A842" s="1012"/>
      <c r="B842" s="993"/>
      <c r="C842" s="994"/>
      <c r="D842" s="994"/>
      <c r="E842" s="775"/>
      <c r="F842" s="775"/>
      <c r="G842" s="993"/>
      <c r="H842" s="824"/>
      <c r="I842" s="995"/>
      <c r="J842" s="996"/>
      <c r="K842" s="995"/>
      <c r="L842" s="993"/>
      <c r="M842" s="993"/>
      <c r="N842" s="996"/>
      <c r="O842" s="915"/>
      <c r="P842" s="915"/>
      <c r="Q842" s="915"/>
    </row>
    <row r="843" spans="1:17" s="689" customFormat="1" x14ac:dyDescent="0.2">
      <c r="A843" s="1012"/>
      <c r="B843" s="993"/>
      <c r="C843" s="994"/>
      <c r="D843" s="994"/>
      <c r="E843" s="775"/>
      <c r="F843" s="775"/>
      <c r="G843" s="993"/>
      <c r="H843" s="824"/>
      <c r="I843" s="995"/>
      <c r="J843" s="996"/>
      <c r="K843" s="995"/>
      <c r="L843" s="993"/>
      <c r="M843" s="993"/>
      <c r="N843" s="996"/>
      <c r="O843" s="915"/>
      <c r="P843" s="915"/>
      <c r="Q843" s="915"/>
    </row>
    <row r="844" spans="1:17" s="689" customFormat="1" x14ac:dyDescent="0.2">
      <c r="A844" s="1012"/>
      <c r="B844" s="993"/>
      <c r="C844" s="994"/>
      <c r="D844" s="994"/>
      <c r="E844" s="775"/>
      <c r="F844" s="775"/>
      <c r="G844" s="993"/>
      <c r="H844" s="824"/>
      <c r="I844" s="995"/>
      <c r="J844" s="996"/>
      <c r="K844" s="995"/>
      <c r="L844" s="993"/>
      <c r="M844" s="993"/>
      <c r="N844" s="996"/>
      <c r="O844" s="915"/>
      <c r="P844" s="915"/>
      <c r="Q844" s="915"/>
    </row>
    <row r="845" spans="1:17" s="689" customFormat="1" x14ac:dyDescent="0.2">
      <c r="A845" s="1012"/>
      <c r="B845" s="993"/>
      <c r="C845" s="994"/>
      <c r="D845" s="994"/>
      <c r="E845" s="775"/>
      <c r="F845" s="775"/>
      <c r="G845" s="993"/>
      <c r="H845" s="824"/>
      <c r="I845" s="995"/>
      <c r="J845" s="996"/>
      <c r="K845" s="995"/>
      <c r="L845" s="993"/>
      <c r="M845" s="993"/>
      <c r="N845" s="996"/>
      <c r="O845" s="915"/>
      <c r="P845" s="915"/>
      <c r="Q845" s="915"/>
    </row>
    <row r="846" spans="1:17" s="689" customFormat="1" x14ac:dyDescent="0.2">
      <c r="A846" s="1012"/>
      <c r="B846" s="993"/>
      <c r="C846" s="994"/>
      <c r="D846" s="994"/>
      <c r="E846" s="775"/>
      <c r="F846" s="775"/>
      <c r="G846" s="993"/>
      <c r="H846" s="824"/>
      <c r="I846" s="995"/>
      <c r="J846" s="996"/>
      <c r="K846" s="995"/>
      <c r="L846" s="993"/>
      <c r="M846" s="993"/>
      <c r="N846" s="996"/>
      <c r="O846" s="915"/>
      <c r="P846" s="915"/>
      <c r="Q846" s="915"/>
    </row>
    <row r="847" spans="1:17" s="689" customFormat="1" x14ac:dyDescent="0.2">
      <c r="A847" s="1012"/>
      <c r="B847" s="993"/>
      <c r="C847" s="994"/>
      <c r="D847" s="994"/>
      <c r="E847" s="775"/>
      <c r="F847" s="775"/>
      <c r="G847" s="993"/>
      <c r="H847" s="824"/>
      <c r="I847" s="995"/>
      <c r="J847" s="996"/>
      <c r="K847" s="995"/>
      <c r="L847" s="993"/>
      <c r="M847" s="993"/>
      <c r="N847" s="996"/>
      <c r="O847" s="915"/>
      <c r="P847" s="915"/>
      <c r="Q847" s="915"/>
    </row>
    <row r="848" spans="1:17" s="689" customFormat="1" x14ac:dyDescent="0.2">
      <c r="A848" s="1012"/>
      <c r="B848" s="993"/>
      <c r="C848" s="994"/>
      <c r="D848" s="994"/>
      <c r="E848" s="775"/>
      <c r="F848" s="775"/>
      <c r="G848" s="993"/>
      <c r="H848" s="824"/>
      <c r="I848" s="995"/>
      <c r="J848" s="996"/>
      <c r="K848" s="995"/>
      <c r="L848" s="993"/>
      <c r="M848" s="993"/>
      <c r="N848" s="996"/>
      <c r="O848" s="915"/>
      <c r="P848" s="915"/>
      <c r="Q848" s="915"/>
    </row>
    <row r="849" spans="1:17" s="689" customFormat="1" x14ac:dyDescent="0.2">
      <c r="A849" s="1012"/>
      <c r="B849" s="993"/>
      <c r="C849" s="994"/>
      <c r="D849" s="994"/>
      <c r="E849" s="775"/>
      <c r="F849" s="775"/>
      <c r="G849" s="993"/>
      <c r="H849" s="824"/>
      <c r="I849" s="995"/>
      <c r="J849" s="996"/>
      <c r="K849" s="995"/>
      <c r="L849" s="993"/>
      <c r="M849" s="993"/>
      <c r="N849" s="996"/>
      <c r="O849" s="915"/>
      <c r="P849" s="915"/>
      <c r="Q849" s="915"/>
    </row>
    <row r="850" spans="1:17" s="689" customFormat="1" x14ac:dyDescent="0.2">
      <c r="A850" s="1012"/>
      <c r="B850" s="993"/>
      <c r="C850" s="994"/>
      <c r="D850" s="994"/>
      <c r="E850" s="775"/>
      <c r="F850" s="775"/>
      <c r="G850" s="993"/>
      <c r="H850" s="824"/>
      <c r="I850" s="995"/>
      <c r="J850" s="996"/>
      <c r="K850" s="995"/>
      <c r="L850" s="993"/>
      <c r="M850" s="993"/>
      <c r="N850" s="996"/>
      <c r="O850" s="915"/>
      <c r="P850" s="915"/>
      <c r="Q850" s="915"/>
    </row>
    <row r="851" spans="1:17" s="689" customFormat="1" x14ac:dyDescent="0.2">
      <c r="A851" s="1012"/>
      <c r="B851" s="993"/>
      <c r="C851" s="994"/>
      <c r="D851" s="994"/>
      <c r="E851" s="775"/>
      <c r="F851" s="775"/>
      <c r="G851" s="993"/>
      <c r="H851" s="824"/>
      <c r="I851" s="995"/>
      <c r="J851" s="996"/>
      <c r="K851" s="995"/>
      <c r="L851" s="993"/>
      <c r="M851" s="993"/>
      <c r="N851" s="996"/>
      <c r="O851" s="915"/>
      <c r="P851" s="915"/>
      <c r="Q851" s="915"/>
    </row>
    <row r="852" spans="1:17" s="689" customFormat="1" x14ac:dyDescent="0.2">
      <c r="A852" s="1012"/>
      <c r="B852" s="993"/>
      <c r="C852" s="994"/>
      <c r="D852" s="994"/>
      <c r="E852" s="775"/>
      <c r="F852" s="775"/>
      <c r="G852" s="993"/>
      <c r="H852" s="824"/>
      <c r="I852" s="995"/>
      <c r="J852" s="996"/>
      <c r="K852" s="995"/>
      <c r="L852" s="993"/>
      <c r="M852" s="993"/>
      <c r="N852" s="996"/>
      <c r="O852" s="915"/>
      <c r="P852" s="915"/>
      <c r="Q852" s="915"/>
    </row>
    <row r="853" spans="1:17" s="689" customFormat="1" x14ac:dyDescent="0.2">
      <c r="A853" s="1012"/>
      <c r="B853" s="993"/>
      <c r="C853" s="994"/>
      <c r="D853" s="994"/>
      <c r="E853" s="775"/>
      <c r="F853" s="775"/>
      <c r="G853" s="993"/>
      <c r="H853" s="824"/>
      <c r="I853" s="995"/>
      <c r="J853" s="996"/>
      <c r="K853" s="995"/>
      <c r="L853" s="993"/>
      <c r="M853" s="993"/>
      <c r="N853" s="996"/>
      <c r="O853" s="915"/>
      <c r="P853" s="915"/>
      <c r="Q853" s="915"/>
    </row>
    <row r="854" spans="1:17" s="689" customFormat="1" x14ac:dyDescent="0.2">
      <c r="A854" s="1012"/>
      <c r="B854" s="993"/>
      <c r="C854" s="994"/>
      <c r="D854" s="994"/>
      <c r="E854" s="775"/>
      <c r="F854" s="775"/>
      <c r="G854" s="993"/>
      <c r="H854" s="824"/>
      <c r="I854" s="995"/>
      <c r="J854" s="996"/>
      <c r="K854" s="995"/>
      <c r="L854" s="993"/>
      <c r="M854" s="993"/>
      <c r="N854" s="996"/>
      <c r="O854" s="915"/>
      <c r="P854" s="915"/>
      <c r="Q854" s="915"/>
    </row>
    <row r="855" spans="1:17" s="689" customFormat="1" x14ac:dyDescent="0.2">
      <c r="A855" s="1012"/>
      <c r="B855" s="993"/>
      <c r="C855" s="994"/>
      <c r="D855" s="994"/>
      <c r="E855" s="775"/>
      <c r="F855" s="775"/>
      <c r="G855" s="993"/>
      <c r="H855" s="824"/>
      <c r="I855" s="995"/>
      <c r="J855" s="996"/>
      <c r="K855" s="995"/>
      <c r="L855" s="993"/>
      <c r="M855" s="993"/>
      <c r="N855" s="996"/>
      <c r="O855" s="915"/>
      <c r="P855" s="915"/>
      <c r="Q855" s="915"/>
    </row>
    <row r="856" spans="1:17" s="689" customFormat="1" x14ac:dyDescent="0.2">
      <c r="A856" s="1012"/>
      <c r="B856" s="993"/>
      <c r="C856" s="994"/>
      <c r="D856" s="994"/>
      <c r="E856" s="775"/>
      <c r="F856" s="775"/>
      <c r="G856" s="993"/>
      <c r="H856" s="824"/>
      <c r="I856" s="995"/>
      <c r="J856" s="996"/>
      <c r="K856" s="995"/>
      <c r="L856" s="993"/>
      <c r="M856" s="993"/>
      <c r="N856" s="996"/>
      <c r="O856" s="915"/>
      <c r="P856" s="915"/>
      <c r="Q856" s="915"/>
    </row>
    <row r="857" spans="1:17" s="689" customFormat="1" x14ac:dyDescent="0.2">
      <c r="A857" s="1012"/>
      <c r="B857" s="993"/>
      <c r="C857" s="994"/>
      <c r="D857" s="994"/>
      <c r="E857" s="775"/>
      <c r="F857" s="775"/>
      <c r="G857" s="993"/>
      <c r="H857" s="824"/>
      <c r="I857" s="995"/>
      <c r="J857" s="996"/>
      <c r="K857" s="995"/>
      <c r="L857" s="993"/>
      <c r="M857" s="993"/>
      <c r="N857" s="996"/>
      <c r="O857" s="915"/>
      <c r="P857" s="915"/>
      <c r="Q857" s="915"/>
    </row>
    <row r="858" spans="1:17" s="689" customFormat="1" x14ac:dyDescent="0.2">
      <c r="A858" s="1012"/>
      <c r="B858" s="993"/>
      <c r="C858" s="994"/>
      <c r="D858" s="994"/>
      <c r="E858" s="775"/>
      <c r="F858" s="775"/>
      <c r="G858" s="993"/>
      <c r="H858" s="824"/>
      <c r="I858" s="995"/>
      <c r="J858" s="996"/>
      <c r="K858" s="995"/>
      <c r="L858" s="993"/>
      <c r="M858" s="993"/>
      <c r="N858" s="996"/>
      <c r="O858" s="915"/>
      <c r="P858" s="915"/>
      <c r="Q858" s="915"/>
    </row>
    <row r="859" spans="1:17" s="689" customFormat="1" x14ac:dyDescent="0.2">
      <c r="A859" s="1012"/>
      <c r="B859" s="993"/>
      <c r="C859" s="994"/>
      <c r="D859" s="994"/>
      <c r="E859" s="775"/>
      <c r="F859" s="775"/>
      <c r="G859" s="993"/>
      <c r="H859" s="824"/>
      <c r="I859" s="995"/>
      <c r="J859" s="996"/>
      <c r="K859" s="995"/>
      <c r="L859" s="993"/>
      <c r="M859" s="993"/>
      <c r="N859" s="996"/>
      <c r="O859" s="915"/>
      <c r="P859" s="915"/>
      <c r="Q859" s="915"/>
    </row>
    <row r="860" spans="1:17" s="689" customFormat="1" x14ac:dyDescent="0.2">
      <c r="A860" s="1012"/>
      <c r="B860" s="993"/>
      <c r="C860" s="994"/>
      <c r="D860" s="994"/>
      <c r="E860" s="775"/>
      <c r="F860" s="775"/>
      <c r="G860" s="993"/>
      <c r="H860" s="824"/>
      <c r="I860" s="995"/>
      <c r="J860" s="996"/>
      <c r="K860" s="995"/>
      <c r="L860" s="993"/>
      <c r="M860" s="993"/>
      <c r="N860" s="996"/>
      <c r="O860" s="915"/>
      <c r="P860" s="915"/>
      <c r="Q860" s="915"/>
    </row>
    <row r="861" spans="1:17" s="689" customFormat="1" x14ac:dyDescent="0.2">
      <c r="A861" s="1012"/>
      <c r="B861" s="993"/>
      <c r="C861" s="994"/>
      <c r="D861" s="994"/>
      <c r="E861" s="775"/>
      <c r="F861" s="775"/>
      <c r="G861" s="993"/>
      <c r="H861" s="824"/>
      <c r="I861" s="995"/>
      <c r="J861" s="996"/>
      <c r="K861" s="995"/>
      <c r="L861" s="993"/>
      <c r="M861" s="993"/>
      <c r="N861" s="996"/>
      <c r="O861" s="915"/>
      <c r="P861" s="915"/>
      <c r="Q861" s="915"/>
    </row>
    <row r="862" spans="1:17" s="689" customFormat="1" x14ac:dyDescent="0.2">
      <c r="A862" s="1012"/>
      <c r="B862" s="993"/>
      <c r="C862" s="994"/>
      <c r="D862" s="994"/>
      <c r="E862" s="775"/>
      <c r="F862" s="775"/>
      <c r="G862" s="993"/>
      <c r="H862" s="824"/>
      <c r="I862" s="995"/>
      <c r="J862" s="996"/>
      <c r="K862" s="995"/>
      <c r="L862" s="993"/>
      <c r="M862" s="993"/>
      <c r="N862" s="996"/>
      <c r="O862" s="915"/>
      <c r="P862" s="915"/>
      <c r="Q862" s="915"/>
    </row>
    <row r="863" spans="1:17" s="689" customFormat="1" x14ac:dyDescent="0.2">
      <c r="A863" s="1012"/>
      <c r="B863" s="993"/>
      <c r="C863" s="994"/>
      <c r="D863" s="994"/>
      <c r="E863" s="775"/>
      <c r="F863" s="775"/>
      <c r="G863" s="993"/>
      <c r="H863" s="824"/>
      <c r="I863" s="995"/>
      <c r="J863" s="996"/>
      <c r="K863" s="995"/>
      <c r="L863" s="993"/>
      <c r="M863" s="993"/>
      <c r="N863" s="996"/>
      <c r="O863" s="915"/>
      <c r="P863" s="915"/>
      <c r="Q863" s="915"/>
    </row>
    <row r="864" spans="1:17" s="689" customFormat="1" x14ac:dyDescent="0.2">
      <c r="A864" s="1012"/>
      <c r="B864" s="993"/>
      <c r="C864" s="994"/>
      <c r="D864" s="994"/>
      <c r="E864" s="775"/>
      <c r="F864" s="775"/>
      <c r="G864" s="993"/>
      <c r="H864" s="824"/>
      <c r="I864" s="995"/>
      <c r="J864" s="996"/>
      <c r="K864" s="995"/>
      <c r="L864" s="993"/>
      <c r="M864" s="993"/>
      <c r="N864" s="996"/>
      <c r="O864" s="915"/>
      <c r="P864" s="915"/>
      <c r="Q864" s="915"/>
    </row>
    <row r="865" spans="1:17" s="689" customFormat="1" x14ac:dyDescent="0.2">
      <c r="A865" s="1012"/>
      <c r="B865" s="993"/>
      <c r="C865" s="994"/>
      <c r="D865" s="994"/>
      <c r="E865" s="775"/>
      <c r="F865" s="775"/>
      <c r="G865" s="993"/>
      <c r="H865" s="824"/>
      <c r="I865" s="995"/>
      <c r="J865" s="996"/>
      <c r="K865" s="995"/>
      <c r="L865" s="993"/>
      <c r="M865" s="993"/>
      <c r="N865" s="996"/>
      <c r="O865" s="915"/>
      <c r="P865" s="915"/>
      <c r="Q865" s="915"/>
    </row>
    <row r="866" spans="1:17" s="689" customFormat="1" x14ac:dyDescent="0.2">
      <c r="A866" s="1012"/>
      <c r="B866" s="993"/>
      <c r="C866" s="994"/>
      <c r="D866" s="994"/>
      <c r="E866" s="775"/>
      <c r="F866" s="775"/>
      <c r="G866" s="993"/>
      <c r="H866" s="824"/>
      <c r="I866" s="995"/>
      <c r="J866" s="996"/>
      <c r="K866" s="995"/>
      <c r="L866" s="993"/>
      <c r="M866" s="993"/>
      <c r="N866" s="996"/>
      <c r="O866" s="915"/>
      <c r="P866" s="915"/>
      <c r="Q866" s="915"/>
    </row>
    <row r="867" spans="1:17" s="689" customFormat="1" x14ac:dyDescent="0.2">
      <c r="A867" s="1012"/>
      <c r="B867" s="993"/>
      <c r="C867" s="994"/>
      <c r="D867" s="994"/>
      <c r="E867" s="775"/>
      <c r="F867" s="775"/>
      <c r="G867" s="993"/>
      <c r="H867" s="824"/>
      <c r="I867" s="995"/>
      <c r="J867" s="996"/>
      <c r="K867" s="995"/>
      <c r="L867" s="993"/>
      <c r="M867" s="993"/>
      <c r="N867" s="996"/>
      <c r="O867" s="915"/>
      <c r="P867" s="915"/>
      <c r="Q867" s="915"/>
    </row>
    <row r="868" spans="1:17" s="689" customFormat="1" x14ac:dyDescent="0.2">
      <c r="A868" s="1012"/>
      <c r="B868" s="993"/>
      <c r="C868" s="994"/>
      <c r="D868" s="994"/>
      <c r="E868" s="775"/>
      <c r="F868" s="775"/>
      <c r="G868" s="993"/>
      <c r="H868" s="824"/>
      <c r="I868" s="995"/>
      <c r="J868" s="996"/>
      <c r="K868" s="995"/>
      <c r="L868" s="993"/>
      <c r="M868" s="993"/>
      <c r="N868" s="996"/>
      <c r="O868" s="915"/>
      <c r="P868" s="915"/>
      <c r="Q868" s="915"/>
    </row>
    <row r="869" spans="1:17" s="689" customFormat="1" x14ac:dyDescent="0.2">
      <c r="A869" s="1012"/>
      <c r="B869" s="993"/>
      <c r="C869" s="994"/>
      <c r="D869" s="994"/>
      <c r="E869" s="775"/>
      <c r="F869" s="775"/>
      <c r="G869" s="993"/>
      <c r="H869" s="824"/>
      <c r="I869" s="995"/>
      <c r="J869" s="996"/>
      <c r="K869" s="995"/>
      <c r="L869" s="993"/>
      <c r="M869" s="993"/>
      <c r="N869" s="996"/>
      <c r="O869" s="915"/>
      <c r="P869" s="915"/>
      <c r="Q869" s="915"/>
    </row>
    <row r="870" spans="1:17" s="689" customFormat="1" x14ac:dyDescent="0.2">
      <c r="A870" s="1012"/>
      <c r="B870" s="993"/>
      <c r="C870" s="994"/>
      <c r="D870" s="994"/>
      <c r="E870" s="775"/>
      <c r="F870" s="775"/>
      <c r="G870" s="993"/>
      <c r="H870" s="824"/>
      <c r="I870" s="995"/>
      <c r="J870" s="996"/>
      <c r="K870" s="995"/>
      <c r="L870" s="993"/>
      <c r="M870" s="993"/>
      <c r="N870" s="996"/>
      <c r="O870" s="915"/>
      <c r="P870" s="915"/>
      <c r="Q870" s="915"/>
    </row>
    <row r="871" spans="1:17" s="689" customFormat="1" x14ac:dyDescent="0.2">
      <c r="A871" s="1012"/>
      <c r="B871" s="993"/>
      <c r="C871" s="994"/>
      <c r="D871" s="994"/>
      <c r="E871" s="775"/>
      <c r="F871" s="775"/>
      <c r="G871" s="993"/>
      <c r="H871" s="824"/>
      <c r="I871" s="995"/>
      <c r="J871" s="996"/>
      <c r="K871" s="995"/>
      <c r="L871" s="993"/>
      <c r="M871" s="993"/>
      <c r="N871" s="996"/>
      <c r="O871" s="915"/>
      <c r="P871" s="915"/>
      <c r="Q871" s="915"/>
    </row>
    <row r="872" spans="1:17" s="689" customFormat="1" x14ac:dyDescent="0.2">
      <c r="A872" s="1012"/>
      <c r="B872" s="993"/>
      <c r="C872" s="994"/>
      <c r="D872" s="994"/>
      <c r="E872" s="775"/>
      <c r="F872" s="775"/>
      <c r="G872" s="993"/>
      <c r="H872" s="824"/>
      <c r="I872" s="995"/>
      <c r="J872" s="996"/>
      <c r="K872" s="995"/>
      <c r="L872" s="993"/>
      <c r="M872" s="993"/>
      <c r="N872" s="996"/>
      <c r="O872" s="915"/>
      <c r="P872" s="915"/>
      <c r="Q872" s="915"/>
    </row>
    <row r="873" spans="1:17" s="689" customFormat="1" x14ac:dyDescent="0.2">
      <c r="A873" s="1012"/>
      <c r="B873" s="993"/>
      <c r="C873" s="994"/>
      <c r="D873" s="994"/>
      <c r="E873" s="775"/>
      <c r="F873" s="775"/>
      <c r="G873" s="993"/>
      <c r="H873" s="824"/>
      <c r="I873" s="995"/>
      <c r="J873" s="996"/>
      <c r="K873" s="995"/>
      <c r="L873" s="993"/>
      <c r="M873" s="993"/>
      <c r="N873" s="996"/>
      <c r="O873" s="915"/>
      <c r="P873" s="915"/>
      <c r="Q873" s="915"/>
    </row>
    <row r="874" spans="1:17" s="689" customFormat="1" x14ac:dyDescent="0.2">
      <c r="A874" s="1012"/>
      <c r="B874" s="993"/>
      <c r="C874" s="994"/>
      <c r="D874" s="994"/>
      <c r="E874" s="775"/>
      <c r="F874" s="775"/>
      <c r="G874" s="993"/>
      <c r="H874" s="824"/>
      <c r="I874" s="995"/>
      <c r="J874" s="996"/>
      <c r="K874" s="995"/>
      <c r="L874" s="993"/>
      <c r="M874" s="993"/>
      <c r="N874" s="996"/>
      <c r="O874" s="915"/>
      <c r="P874" s="915"/>
      <c r="Q874" s="915"/>
    </row>
    <row r="875" spans="1:17" s="689" customFormat="1" x14ac:dyDescent="0.2">
      <c r="A875" s="1012"/>
      <c r="B875" s="993"/>
      <c r="C875" s="994"/>
      <c r="D875" s="994"/>
      <c r="E875" s="775"/>
      <c r="F875" s="775"/>
      <c r="G875" s="993"/>
      <c r="H875" s="824"/>
      <c r="I875" s="995"/>
      <c r="J875" s="996"/>
      <c r="K875" s="995"/>
      <c r="L875" s="993"/>
      <c r="M875" s="993"/>
      <c r="N875" s="996"/>
      <c r="O875" s="915"/>
      <c r="P875" s="915"/>
      <c r="Q875" s="915"/>
    </row>
    <row r="876" spans="1:17" s="689" customFormat="1" x14ac:dyDescent="0.2">
      <c r="A876" s="1012"/>
      <c r="B876" s="993"/>
      <c r="C876" s="994"/>
      <c r="D876" s="994"/>
      <c r="E876" s="775"/>
      <c r="F876" s="775"/>
      <c r="G876" s="993"/>
      <c r="H876" s="824"/>
      <c r="I876" s="995"/>
      <c r="J876" s="996"/>
      <c r="K876" s="995"/>
      <c r="L876" s="993"/>
      <c r="M876" s="993"/>
      <c r="N876" s="996"/>
      <c r="O876" s="915"/>
      <c r="P876" s="915"/>
      <c r="Q876" s="915"/>
    </row>
    <row r="877" spans="1:17" s="689" customFormat="1" x14ac:dyDescent="0.2">
      <c r="A877" s="1012"/>
      <c r="B877" s="993"/>
      <c r="C877" s="994"/>
      <c r="D877" s="994"/>
      <c r="E877" s="775"/>
      <c r="F877" s="775"/>
      <c r="G877" s="993"/>
      <c r="H877" s="824"/>
      <c r="I877" s="995"/>
      <c r="J877" s="996"/>
      <c r="K877" s="995"/>
      <c r="L877" s="993"/>
      <c r="M877" s="993"/>
      <c r="N877" s="996"/>
      <c r="O877" s="915"/>
      <c r="P877" s="915"/>
      <c r="Q877" s="915"/>
    </row>
    <row r="878" spans="1:17" s="689" customFormat="1" x14ac:dyDescent="0.2">
      <c r="A878" s="1012"/>
      <c r="B878" s="993"/>
      <c r="C878" s="994"/>
      <c r="D878" s="994"/>
      <c r="E878" s="775"/>
      <c r="F878" s="775"/>
      <c r="G878" s="993"/>
      <c r="H878" s="824"/>
      <c r="I878" s="995"/>
      <c r="J878" s="996"/>
      <c r="K878" s="995"/>
      <c r="L878" s="993"/>
      <c r="M878" s="993"/>
      <c r="N878" s="996"/>
      <c r="O878" s="915"/>
      <c r="P878" s="915"/>
      <c r="Q878" s="915"/>
    </row>
    <row r="879" spans="1:17" s="689" customFormat="1" x14ac:dyDescent="0.2">
      <c r="A879" s="1012"/>
      <c r="B879" s="993"/>
      <c r="C879" s="994"/>
      <c r="D879" s="994"/>
      <c r="E879" s="775"/>
      <c r="F879" s="775"/>
      <c r="G879" s="993"/>
      <c r="H879" s="824"/>
      <c r="I879" s="995"/>
      <c r="J879" s="996"/>
      <c r="K879" s="995"/>
      <c r="L879" s="993"/>
      <c r="M879" s="993"/>
      <c r="N879" s="996"/>
      <c r="O879" s="915"/>
      <c r="P879" s="915"/>
      <c r="Q879" s="915"/>
    </row>
    <row r="880" spans="1:17" s="689" customFormat="1" x14ac:dyDescent="0.2">
      <c r="A880" s="1012"/>
      <c r="B880" s="993"/>
      <c r="C880" s="994"/>
      <c r="D880" s="994"/>
      <c r="E880" s="775"/>
      <c r="F880" s="775"/>
      <c r="G880" s="993"/>
      <c r="H880" s="824"/>
      <c r="I880" s="995"/>
      <c r="J880" s="996"/>
      <c r="K880" s="995"/>
      <c r="L880" s="993"/>
      <c r="M880" s="993"/>
      <c r="N880" s="996"/>
      <c r="O880" s="915"/>
      <c r="P880" s="915"/>
      <c r="Q880" s="915"/>
    </row>
    <row r="881" spans="1:17" s="689" customFormat="1" x14ac:dyDescent="0.2">
      <c r="A881" s="1012"/>
      <c r="B881" s="993"/>
      <c r="C881" s="994"/>
      <c r="D881" s="994"/>
      <c r="E881" s="775"/>
      <c r="F881" s="775"/>
      <c r="G881" s="993"/>
      <c r="H881" s="824"/>
      <c r="I881" s="995"/>
      <c r="J881" s="996"/>
      <c r="K881" s="995"/>
      <c r="L881" s="993"/>
      <c r="M881" s="993"/>
      <c r="N881" s="996"/>
      <c r="O881" s="915"/>
      <c r="P881" s="915"/>
      <c r="Q881" s="915"/>
    </row>
    <row r="882" spans="1:17" s="689" customFormat="1" x14ac:dyDescent="0.2">
      <c r="A882" s="1012"/>
      <c r="B882" s="993"/>
      <c r="C882" s="994"/>
      <c r="D882" s="994"/>
      <c r="E882" s="775"/>
      <c r="F882" s="775"/>
      <c r="G882" s="993"/>
      <c r="H882" s="824"/>
      <c r="I882" s="995"/>
      <c r="J882" s="996"/>
      <c r="K882" s="995"/>
      <c r="L882" s="993"/>
      <c r="M882" s="993"/>
      <c r="N882" s="996"/>
      <c r="O882" s="915"/>
      <c r="P882" s="915"/>
      <c r="Q882" s="915"/>
    </row>
    <row r="883" spans="1:17" s="689" customFormat="1" x14ac:dyDescent="0.2">
      <c r="A883" s="1012"/>
      <c r="B883" s="993"/>
      <c r="C883" s="994"/>
      <c r="D883" s="994"/>
      <c r="E883" s="775"/>
      <c r="F883" s="775"/>
      <c r="G883" s="993"/>
      <c r="H883" s="824"/>
      <c r="I883" s="995"/>
      <c r="J883" s="996"/>
      <c r="K883" s="995"/>
      <c r="L883" s="993"/>
      <c r="M883" s="993"/>
      <c r="N883" s="996"/>
      <c r="O883" s="915"/>
      <c r="P883" s="915"/>
      <c r="Q883" s="915"/>
    </row>
    <row r="884" spans="1:17" s="689" customFormat="1" x14ac:dyDescent="0.2">
      <c r="A884" s="1012"/>
      <c r="B884" s="993"/>
      <c r="C884" s="994"/>
      <c r="D884" s="994"/>
      <c r="E884" s="775"/>
      <c r="F884" s="775"/>
      <c r="G884" s="993"/>
      <c r="H884" s="824"/>
      <c r="I884" s="995"/>
      <c r="J884" s="996"/>
      <c r="K884" s="995"/>
      <c r="L884" s="993"/>
      <c r="M884" s="993"/>
      <c r="N884" s="996"/>
      <c r="O884" s="915"/>
      <c r="P884" s="915"/>
      <c r="Q884" s="915"/>
    </row>
    <row r="885" spans="1:17" s="689" customFormat="1" x14ac:dyDescent="0.2">
      <c r="A885" s="1012"/>
      <c r="B885" s="993"/>
      <c r="C885" s="994"/>
      <c r="D885" s="994"/>
      <c r="E885" s="775"/>
      <c r="F885" s="775"/>
      <c r="G885" s="993"/>
      <c r="H885" s="824"/>
      <c r="I885" s="995"/>
      <c r="J885" s="996"/>
      <c r="K885" s="995"/>
      <c r="L885" s="993"/>
      <c r="M885" s="993"/>
      <c r="N885" s="996"/>
      <c r="O885" s="915"/>
      <c r="P885" s="915"/>
      <c r="Q885" s="915"/>
    </row>
    <row r="886" spans="1:17" s="689" customFormat="1" x14ac:dyDescent="0.2">
      <c r="A886" s="1012"/>
      <c r="B886" s="993"/>
      <c r="C886" s="994"/>
      <c r="D886" s="994"/>
      <c r="E886" s="775"/>
      <c r="F886" s="775"/>
      <c r="G886" s="993"/>
      <c r="H886" s="824"/>
      <c r="I886" s="995"/>
      <c r="J886" s="996"/>
      <c r="K886" s="995"/>
      <c r="L886" s="993"/>
      <c r="M886" s="993"/>
      <c r="N886" s="996"/>
      <c r="O886" s="915"/>
      <c r="P886" s="915"/>
      <c r="Q886" s="915"/>
    </row>
    <row r="887" spans="1:17" s="689" customFormat="1" x14ac:dyDescent="0.2">
      <c r="A887" s="1012"/>
      <c r="B887" s="993"/>
      <c r="C887" s="994"/>
      <c r="D887" s="994"/>
      <c r="E887" s="775"/>
      <c r="F887" s="775"/>
      <c r="G887" s="993"/>
      <c r="H887" s="824"/>
      <c r="I887" s="995"/>
      <c r="J887" s="996"/>
      <c r="K887" s="995"/>
      <c r="L887" s="993"/>
      <c r="M887" s="993"/>
      <c r="N887" s="996"/>
      <c r="O887" s="915"/>
      <c r="P887" s="915"/>
      <c r="Q887" s="915"/>
    </row>
    <row r="888" spans="1:17" s="689" customFormat="1" x14ac:dyDescent="0.2">
      <c r="A888" s="1012"/>
      <c r="B888" s="993"/>
      <c r="C888" s="994"/>
      <c r="D888" s="994"/>
      <c r="E888" s="775"/>
      <c r="F888" s="775"/>
      <c r="G888" s="993"/>
      <c r="H888" s="824"/>
      <c r="I888" s="995"/>
      <c r="J888" s="996"/>
      <c r="K888" s="995"/>
      <c r="L888" s="993"/>
      <c r="M888" s="993"/>
      <c r="N888" s="996"/>
      <c r="O888" s="915"/>
      <c r="P888" s="915"/>
      <c r="Q888" s="915"/>
    </row>
    <row r="889" spans="1:17" s="689" customFormat="1" x14ac:dyDescent="0.2">
      <c r="A889" s="1012"/>
      <c r="B889" s="993"/>
      <c r="C889" s="994"/>
      <c r="D889" s="994"/>
      <c r="E889" s="775"/>
      <c r="F889" s="775"/>
      <c r="G889" s="993"/>
      <c r="H889" s="824"/>
      <c r="I889" s="995"/>
      <c r="J889" s="996"/>
      <c r="K889" s="995"/>
      <c r="L889" s="993"/>
      <c r="M889" s="993"/>
      <c r="N889" s="996"/>
      <c r="O889" s="915"/>
      <c r="P889" s="915"/>
      <c r="Q889" s="915"/>
    </row>
    <row r="890" spans="1:17" s="689" customFormat="1" x14ac:dyDescent="0.2">
      <c r="A890" s="1012"/>
      <c r="B890" s="993"/>
      <c r="C890" s="994"/>
      <c r="D890" s="994"/>
      <c r="E890" s="775"/>
      <c r="F890" s="775"/>
      <c r="G890" s="993"/>
      <c r="H890" s="824"/>
      <c r="I890" s="995"/>
      <c r="J890" s="996"/>
      <c r="K890" s="995"/>
      <c r="L890" s="993"/>
      <c r="M890" s="993"/>
      <c r="N890" s="996"/>
      <c r="O890" s="915"/>
      <c r="P890" s="915"/>
      <c r="Q890" s="915"/>
    </row>
    <row r="891" spans="1:17" s="689" customFormat="1" x14ac:dyDescent="0.2">
      <c r="A891" s="1012"/>
      <c r="B891" s="993"/>
      <c r="C891" s="994"/>
      <c r="D891" s="994"/>
      <c r="E891" s="775"/>
      <c r="F891" s="775"/>
      <c r="G891" s="993"/>
      <c r="H891" s="824"/>
      <c r="I891" s="995"/>
      <c r="J891" s="996"/>
      <c r="K891" s="995"/>
      <c r="L891" s="993"/>
      <c r="M891" s="993"/>
      <c r="N891" s="996"/>
      <c r="O891" s="915"/>
      <c r="P891" s="915"/>
      <c r="Q891" s="915"/>
    </row>
    <row r="892" spans="1:17" s="689" customFormat="1" x14ac:dyDescent="0.2">
      <c r="A892" s="1012"/>
      <c r="B892" s="993"/>
      <c r="C892" s="994"/>
      <c r="D892" s="994"/>
      <c r="E892" s="775"/>
      <c r="F892" s="775"/>
      <c r="G892" s="993"/>
      <c r="H892" s="824"/>
      <c r="I892" s="995"/>
      <c r="J892" s="996"/>
      <c r="K892" s="995"/>
      <c r="L892" s="993"/>
      <c r="M892" s="993"/>
      <c r="N892" s="996"/>
      <c r="O892" s="915"/>
      <c r="P892" s="915"/>
      <c r="Q892" s="915"/>
    </row>
    <row r="893" spans="1:17" s="689" customFormat="1" x14ac:dyDescent="0.2">
      <c r="A893" s="1012"/>
      <c r="B893" s="993"/>
      <c r="C893" s="994"/>
      <c r="D893" s="994"/>
      <c r="E893" s="775"/>
      <c r="F893" s="775"/>
      <c r="G893" s="993"/>
      <c r="H893" s="824"/>
      <c r="I893" s="995"/>
      <c r="J893" s="996"/>
      <c r="K893" s="995"/>
      <c r="L893" s="993"/>
      <c r="M893" s="993"/>
      <c r="N893" s="996"/>
      <c r="O893" s="915"/>
      <c r="P893" s="915"/>
      <c r="Q893" s="915"/>
    </row>
    <row r="894" spans="1:17" s="689" customFormat="1" x14ac:dyDescent="0.2">
      <c r="A894" s="1012"/>
      <c r="B894" s="993"/>
      <c r="C894" s="994"/>
      <c r="D894" s="994"/>
      <c r="E894" s="775"/>
      <c r="F894" s="775"/>
      <c r="G894" s="993"/>
      <c r="H894" s="824"/>
      <c r="I894" s="995"/>
      <c r="J894" s="996"/>
      <c r="K894" s="995"/>
      <c r="L894" s="993"/>
      <c r="M894" s="993"/>
      <c r="N894" s="996"/>
      <c r="O894" s="915"/>
      <c r="P894" s="915"/>
      <c r="Q894" s="915"/>
    </row>
    <row r="895" spans="1:17" s="689" customFormat="1" x14ac:dyDescent="0.2">
      <c r="A895" s="1012"/>
      <c r="B895" s="993"/>
      <c r="C895" s="994"/>
      <c r="D895" s="994"/>
      <c r="E895" s="775"/>
      <c r="F895" s="775"/>
      <c r="G895" s="993"/>
      <c r="H895" s="824"/>
      <c r="I895" s="995"/>
      <c r="J895" s="996"/>
      <c r="K895" s="995"/>
      <c r="L895" s="993"/>
      <c r="M895" s="993"/>
      <c r="N895" s="996"/>
      <c r="O895" s="915"/>
      <c r="P895" s="915"/>
      <c r="Q895" s="915"/>
    </row>
    <row r="896" spans="1:17" s="689" customFormat="1" x14ac:dyDescent="0.2">
      <c r="A896" s="1012"/>
      <c r="B896" s="993"/>
      <c r="C896" s="994"/>
      <c r="D896" s="994"/>
      <c r="E896" s="775"/>
      <c r="F896" s="775"/>
      <c r="G896" s="993"/>
      <c r="H896" s="824"/>
      <c r="I896" s="995"/>
      <c r="J896" s="996"/>
      <c r="K896" s="995"/>
      <c r="L896" s="993"/>
      <c r="M896" s="993"/>
      <c r="N896" s="996"/>
      <c r="O896" s="915"/>
      <c r="P896" s="915"/>
      <c r="Q896" s="915"/>
    </row>
    <row r="897" spans="1:17" s="689" customFormat="1" x14ac:dyDescent="0.2">
      <c r="A897" s="1012"/>
      <c r="B897" s="993"/>
      <c r="C897" s="994"/>
      <c r="D897" s="994"/>
      <c r="E897" s="775"/>
      <c r="F897" s="775"/>
      <c r="G897" s="993"/>
      <c r="H897" s="824"/>
      <c r="I897" s="995"/>
      <c r="J897" s="996"/>
      <c r="K897" s="995"/>
      <c r="L897" s="993"/>
      <c r="M897" s="993"/>
      <c r="N897" s="996"/>
      <c r="O897" s="915"/>
      <c r="P897" s="915"/>
      <c r="Q897" s="915"/>
    </row>
    <row r="898" spans="1:17" s="689" customFormat="1" x14ac:dyDescent="0.2">
      <c r="A898" s="1012"/>
      <c r="B898" s="993"/>
      <c r="C898" s="994"/>
      <c r="D898" s="994"/>
      <c r="E898" s="775"/>
      <c r="F898" s="775"/>
      <c r="G898" s="993"/>
      <c r="H898" s="824"/>
      <c r="I898" s="995"/>
      <c r="J898" s="996"/>
      <c r="K898" s="995"/>
      <c r="L898" s="993"/>
      <c r="M898" s="993"/>
      <c r="N898" s="996"/>
      <c r="O898" s="915"/>
      <c r="P898" s="915"/>
      <c r="Q898" s="915"/>
    </row>
    <row r="899" spans="1:17" s="689" customFormat="1" x14ac:dyDescent="0.2">
      <c r="A899" s="1012"/>
      <c r="B899" s="993"/>
      <c r="C899" s="994"/>
      <c r="D899" s="994"/>
      <c r="E899" s="775"/>
      <c r="F899" s="775"/>
      <c r="G899" s="993"/>
      <c r="H899" s="824"/>
      <c r="I899" s="995"/>
      <c r="J899" s="996"/>
      <c r="K899" s="995"/>
      <c r="L899" s="993"/>
      <c r="M899" s="993"/>
      <c r="N899" s="996"/>
      <c r="O899" s="915"/>
      <c r="P899" s="915"/>
      <c r="Q899" s="915"/>
    </row>
    <row r="900" spans="1:17" s="689" customFormat="1" x14ac:dyDescent="0.2">
      <c r="A900" s="1012"/>
      <c r="B900" s="993"/>
      <c r="C900" s="994"/>
      <c r="D900" s="994"/>
      <c r="E900" s="775"/>
      <c r="F900" s="775"/>
      <c r="G900" s="993"/>
      <c r="H900" s="824"/>
      <c r="I900" s="995"/>
      <c r="J900" s="996"/>
      <c r="K900" s="995"/>
      <c r="L900" s="993"/>
      <c r="M900" s="993"/>
      <c r="N900" s="996"/>
      <c r="O900" s="915"/>
      <c r="P900" s="915"/>
      <c r="Q900" s="915"/>
    </row>
    <row r="901" spans="1:17" s="689" customFormat="1" x14ac:dyDescent="0.2">
      <c r="A901" s="1012"/>
      <c r="B901" s="993"/>
      <c r="C901" s="994"/>
      <c r="D901" s="994"/>
      <c r="E901" s="775"/>
      <c r="F901" s="775"/>
      <c r="G901" s="993"/>
      <c r="H901" s="824"/>
      <c r="I901" s="995"/>
      <c r="J901" s="996"/>
      <c r="K901" s="995"/>
      <c r="L901" s="993"/>
      <c r="M901" s="993"/>
      <c r="N901" s="996"/>
      <c r="O901" s="915"/>
      <c r="P901" s="915"/>
      <c r="Q901" s="915"/>
    </row>
    <row r="902" spans="1:17" s="689" customFormat="1" x14ac:dyDescent="0.2">
      <c r="A902" s="1012"/>
      <c r="B902" s="993"/>
      <c r="C902" s="994"/>
      <c r="D902" s="994"/>
      <c r="E902" s="775"/>
      <c r="F902" s="775"/>
      <c r="G902" s="993"/>
      <c r="H902" s="824"/>
      <c r="I902" s="995"/>
      <c r="J902" s="996"/>
      <c r="K902" s="995"/>
      <c r="L902" s="993"/>
      <c r="M902" s="993"/>
      <c r="N902" s="996"/>
      <c r="O902" s="915"/>
      <c r="P902" s="915"/>
      <c r="Q902" s="915"/>
    </row>
    <row r="903" spans="1:17" s="689" customFormat="1" x14ac:dyDescent="0.2">
      <c r="A903" s="1012"/>
      <c r="B903" s="993"/>
      <c r="C903" s="994"/>
      <c r="D903" s="994"/>
      <c r="E903" s="775"/>
      <c r="F903" s="775"/>
      <c r="G903" s="993"/>
      <c r="H903" s="824"/>
      <c r="I903" s="995"/>
      <c r="J903" s="996"/>
      <c r="K903" s="995"/>
      <c r="L903" s="993"/>
      <c r="M903" s="993"/>
      <c r="N903" s="996"/>
      <c r="O903" s="915"/>
      <c r="P903" s="915"/>
      <c r="Q903" s="915"/>
    </row>
    <row r="904" spans="1:17" s="689" customFormat="1" x14ac:dyDescent="0.2">
      <c r="A904" s="1012"/>
      <c r="B904" s="993"/>
      <c r="C904" s="994"/>
      <c r="D904" s="994"/>
      <c r="E904" s="775"/>
      <c r="F904" s="775"/>
      <c r="G904" s="993"/>
      <c r="H904" s="824"/>
      <c r="I904" s="995"/>
      <c r="J904" s="996"/>
      <c r="K904" s="995"/>
      <c r="L904" s="993"/>
      <c r="M904" s="993"/>
      <c r="N904" s="996"/>
      <c r="O904" s="915"/>
      <c r="P904" s="915"/>
      <c r="Q904" s="915"/>
    </row>
    <row r="905" spans="1:17" s="689" customFormat="1" x14ac:dyDescent="0.2">
      <c r="A905" s="1012"/>
      <c r="B905" s="993"/>
      <c r="C905" s="994"/>
      <c r="D905" s="994"/>
      <c r="E905" s="775"/>
      <c r="F905" s="775"/>
      <c r="G905" s="993"/>
      <c r="H905" s="824"/>
      <c r="I905" s="995"/>
      <c r="J905" s="996"/>
      <c r="K905" s="995"/>
      <c r="L905" s="993"/>
      <c r="M905" s="993"/>
      <c r="N905" s="996"/>
      <c r="O905" s="915"/>
      <c r="P905" s="915"/>
      <c r="Q905" s="915"/>
    </row>
    <row r="906" spans="1:17" s="689" customFormat="1" x14ac:dyDescent="0.2">
      <c r="A906" s="1012"/>
      <c r="B906" s="993"/>
      <c r="C906" s="994"/>
      <c r="D906" s="994"/>
      <c r="E906" s="775"/>
      <c r="F906" s="775"/>
      <c r="G906" s="993"/>
      <c r="H906" s="824"/>
      <c r="I906" s="995"/>
      <c r="J906" s="996"/>
      <c r="K906" s="995"/>
      <c r="L906" s="993"/>
      <c r="M906" s="993"/>
      <c r="N906" s="996"/>
      <c r="O906" s="915"/>
      <c r="P906" s="915"/>
      <c r="Q906" s="915"/>
    </row>
    <row r="907" spans="1:17" s="689" customFormat="1" x14ac:dyDescent="0.2">
      <c r="A907" s="1012"/>
      <c r="B907" s="993"/>
      <c r="C907" s="994"/>
      <c r="D907" s="994"/>
      <c r="E907" s="775"/>
      <c r="F907" s="775"/>
      <c r="G907" s="993"/>
      <c r="H907" s="824"/>
      <c r="I907" s="995"/>
      <c r="J907" s="996"/>
      <c r="K907" s="995"/>
      <c r="L907" s="993"/>
      <c r="M907" s="993"/>
      <c r="N907" s="996"/>
      <c r="O907" s="915"/>
      <c r="P907" s="915"/>
      <c r="Q907" s="915"/>
    </row>
    <row r="908" spans="1:17" s="689" customFormat="1" x14ac:dyDescent="0.2">
      <c r="A908" s="1012"/>
      <c r="B908" s="993"/>
      <c r="C908" s="994"/>
      <c r="D908" s="994"/>
      <c r="E908" s="775"/>
      <c r="F908" s="775"/>
      <c r="G908" s="993"/>
      <c r="H908" s="824"/>
      <c r="I908" s="995"/>
      <c r="J908" s="996"/>
      <c r="K908" s="995"/>
      <c r="L908" s="993"/>
      <c r="M908" s="993"/>
      <c r="N908" s="996"/>
      <c r="O908" s="915"/>
      <c r="P908" s="915"/>
      <c r="Q908" s="915"/>
    </row>
    <row r="909" spans="1:17" s="689" customFormat="1" x14ac:dyDescent="0.2">
      <c r="A909" s="1012"/>
      <c r="B909" s="993"/>
      <c r="C909" s="994"/>
      <c r="D909" s="994"/>
      <c r="E909" s="775"/>
      <c r="F909" s="775"/>
      <c r="G909" s="993"/>
      <c r="H909" s="824"/>
      <c r="I909" s="995"/>
      <c r="J909" s="996"/>
      <c r="K909" s="995"/>
      <c r="L909" s="993"/>
      <c r="M909" s="993"/>
      <c r="N909" s="996"/>
      <c r="O909" s="915"/>
      <c r="P909" s="915"/>
      <c r="Q909" s="915"/>
    </row>
    <row r="910" spans="1:17" s="689" customFormat="1" x14ac:dyDescent="0.2">
      <c r="A910" s="1012"/>
      <c r="B910" s="993"/>
      <c r="C910" s="994"/>
      <c r="D910" s="994"/>
      <c r="E910" s="775"/>
      <c r="F910" s="775"/>
      <c r="G910" s="993"/>
      <c r="H910" s="824"/>
      <c r="I910" s="995"/>
      <c r="J910" s="996"/>
      <c r="K910" s="995"/>
      <c r="L910" s="993"/>
      <c r="M910" s="993"/>
      <c r="N910" s="996"/>
      <c r="O910" s="915"/>
      <c r="P910" s="915"/>
      <c r="Q910" s="915"/>
    </row>
    <row r="911" spans="1:17" s="689" customFormat="1" x14ac:dyDescent="0.2">
      <c r="A911" s="1012"/>
      <c r="B911" s="993"/>
      <c r="C911" s="994"/>
      <c r="D911" s="994"/>
      <c r="E911" s="775"/>
      <c r="F911" s="775"/>
      <c r="G911" s="993"/>
      <c r="H911" s="824"/>
      <c r="I911" s="995"/>
      <c r="J911" s="996"/>
      <c r="K911" s="995"/>
      <c r="L911" s="993"/>
      <c r="M911" s="993"/>
      <c r="N911" s="996"/>
      <c r="O911" s="915"/>
      <c r="P911" s="915"/>
      <c r="Q911" s="915"/>
    </row>
    <row r="912" spans="1:17" s="689" customFormat="1" x14ac:dyDescent="0.2">
      <c r="A912" s="1012"/>
      <c r="B912" s="993"/>
      <c r="C912" s="994"/>
      <c r="D912" s="994"/>
      <c r="E912" s="775"/>
      <c r="F912" s="775"/>
      <c r="G912" s="993"/>
      <c r="H912" s="824"/>
      <c r="I912" s="995"/>
      <c r="J912" s="996"/>
      <c r="K912" s="995"/>
      <c r="L912" s="993"/>
      <c r="M912" s="993"/>
      <c r="N912" s="996"/>
      <c r="O912" s="915"/>
      <c r="P912" s="915"/>
      <c r="Q912" s="915"/>
    </row>
    <row r="913" spans="1:17" s="689" customFormat="1" x14ac:dyDescent="0.2">
      <c r="A913" s="1012"/>
      <c r="B913" s="993"/>
      <c r="C913" s="994"/>
      <c r="D913" s="994"/>
      <c r="E913" s="775"/>
      <c r="F913" s="775"/>
      <c r="G913" s="993"/>
      <c r="H913" s="824"/>
      <c r="I913" s="995"/>
      <c r="J913" s="996"/>
      <c r="K913" s="995"/>
      <c r="L913" s="993"/>
      <c r="M913" s="993"/>
      <c r="N913" s="996"/>
      <c r="O913" s="915"/>
      <c r="P913" s="915"/>
      <c r="Q913" s="915"/>
    </row>
    <row r="914" spans="1:17" s="689" customFormat="1" x14ac:dyDescent="0.2">
      <c r="A914" s="1012"/>
      <c r="B914" s="993"/>
      <c r="C914" s="994"/>
      <c r="D914" s="994"/>
      <c r="E914" s="775"/>
      <c r="F914" s="775"/>
      <c r="G914" s="993"/>
      <c r="H914" s="824"/>
      <c r="I914" s="995"/>
      <c r="J914" s="996"/>
      <c r="K914" s="995"/>
      <c r="L914" s="993"/>
      <c r="M914" s="993"/>
      <c r="N914" s="996"/>
      <c r="O914" s="915"/>
      <c r="P914" s="915"/>
      <c r="Q914" s="915"/>
    </row>
    <row r="915" spans="1:17" s="689" customFormat="1" x14ac:dyDescent="0.2">
      <c r="A915" s="1012"/>
      <c r="B915" s="993"/>
      <c r="C915" s="994"/>
      <c r="D915" s="994"/>
      <c r="E915" s="775"/>
      <c r="F915" s="775"/>
      <c r="G915" s="993"/>
      <c r="H915" s="824"/>
      <c r="I915" s="995"/>
      <c r="J915" s="996"/>
      <c r="K915" s="995"/>
      <c r="L915" s="993"/>
      <c r="M915" s="993"/>
      <c r="N915" s="996"/>
      <c r="O915" s="915"/>
      <c r="P915" s="915"/>
      <c r="Q915" s="915"/>
    </row>
    <row r="916" spans="1:17" s="689" customFormat="1" x14ac:dyDescent="0.2">
      <c r="A916" s="1012"/>
      <c r="B916" s="993"/>
      <c r="C916" s="994"/>
      <c r="D916" s="994"/>
      <c r="E916" s="775"/>
      <c r="F916" s="775"/>
      <c r="G916" s="993"/>
      <c r="H916" s="824"/>
      <c r="I916" s="995"/>
      <c r="J916" s="996"/>
      <c r="K916" s="995"/>
      <c r="L916" s="993"/>
      <c r="M916" s="993"/>
      <c r="N916" s="996"/>
      <c r="O916" s="915"/>
      <c r="P916" s="915"/>
      <c r="Q916" s="915"/>
    </row>
    <row r="917" spans="1:17" s="689" customFormat="1" x14ac:dyDescent="0.2">
      <c r="A917" s="1012"/>
      <c r="B917" s="993"/>
      <c r="C917" s="994"/>
      <c r="D917" s="994"/>
      <c r="E917" s="775"/>
      <c r="F917" s="775"/>
      <c r="G917" s="993"/>
      <c r="H917" s="824"/>
      <c r="I917" s="995"/>
      <c r="J917" s="996"/>
      <c r="K917" s="995"/>
      <c r="L917" s="993"/>
      <c r="M917" s="993"/>
      <c r="N917" s="996"/>
      <c r="O917" s="915"/>
      <c r="P917" s="915"/>
      <c r="Q917" s="915"/>
    </row>
    <row r="918" spans="1:17" s="689" customFormat="1" x14ac:dyDescent="0.2">
      <c r="A918" s="1012"/>
      <c r="B918" s="993"/>
      <c r="C918" s="994"/>
      <c r="D918" s="994"/>
      <c r="E918" s="775"/>
      <c r="F918" s="775"/>
      <c r="G918" s="993"/>
      <c r="H918" s="824"/>
      <c r="I918" s="995"/>
      <c r="J918" s="996"/>
      <c r="K918" s="995"/>
      <c r="L918" s="993"/>
      <c r="M918" s="993"/>
      <c r="N918" s="996"/>
      <c r="O918" s="915"/>
      <c r="P918" s="915"/>
      <c r="Q918" s="915"/>
    </row>
    <row r="919" spans="1:17" s="689" customFormat="1" x14ac:dyDescent="0.2">
      <c r="A919" s="1012"/>
      <c r="B919" s="993"/>
      <c r="C919" s="994"/>
      <c r="D919" s="994"/>
      <c r="E919" s="775"/>
      <c r="F919" s="775"/>
      <c r="G919" s="993"/>
      <c r="H919" s="824"/>
      <c r="I919" s="995"/>
      <c r="J919" s="996"/>
      <c r="K919" s="995"/>
      <c r="L919" s="993"/>
      <c r="M919" s="993"/>
      <c r="N919" s="996"/>
      <c r="O919" s="915"/>
      <c r="P919" s="915"/>
      <c r="Q919" s="915"/>
    </row>
    <row r="920" spans="1:17" s="689" customFormat="1" x14ac:dyDescent="0.2">
      <c r="A920" s="1012"/>
      <c r="B920" s="993"/>
      <c r="C920" s="994"/>
      <c r="D920" s="994"/>
      <c r="E920" s="775"/>
      <c r="F920" s="775"/>
      <c r="G920" s="993"/>
      <c r="H920" s="824"/>
      <c r="I920" s="995"/>
      <c r="J920" s="996"/>
      <c r="K920" s="995"/>
      <c r="L920" s="993"/>
      <c r="M920" s="993"/>
      <c r="N920" s="996"/>
      <c r="O920" s="915"/>
      <c r="P920" s="915"/>
      <c r="Q920" s="915"/>
    </row>
    <row r="921" spans="1:17" s="689" customFormat="1" x14ac:dyDescent="0.2">
      <c r="A921" s="1012"/>
      <c r="B921" s="993"/>
      <c r="C921" s="994"/>
      <c r="D921" s="994"/>
      <c r="E921" s="775"/>
      <c r="F921" s="775"/>
      <c r="G921" s="993"/>
      <c r="H921" s="824"/>
      <c r="I921" s="995"/>
      <c r="J921" s="996"/>
      <c r="K921" s="995"/>
      <c r="L921" s="993"/>
      <c r="M921" s="993"/>
      <c r="N921" s="996"/>
      <c r="O921" s="915"/>
      <c r="P921" s="915"/>
      <c r="Q921" s="915"/>
    </row>
    <row r="922" spans="1:17" s="689" customFormat="1" x14ac:dyDescent="0.2">
      <c r="A922" s="1012"/>
      <c r="B922" s="993"/>
      <c r="C922" s="994"/>
      <c r="D922" s="994"/>
      <c r="E922" s="775"/>
      <c r="F922" s="775"/>
      <c r="G922" s="993"/>
      <c r="H922" s="824"/>
      <c r="I922" s="995"/>
      <c r="J922" s="996"/>
      <c r="K922" s="995"/>
      <c r="L922" s="993"/>
      <c r="M922" s="993"/>
      <c r="N922" s="996"/>
      <c r="O922" s="915"/>
      <c r="P922" s="915"/>
      <c r="Q922" s="915"/>
    </row>
    <row r="923" spans="1:17" s="689" customFormat="1" x14ac:dyDescent="0.2">
      <c r="A923" s="1012"/>
      <c r="B923" s="993"/>
      <c r="C923" s="994"/>
      <c r="D923" s="994"/>
      <c r="E923" s="775"/>
      <c r="F923" s="775"/>
      <c r="G923" s="993"/>
      <c r="H923" s="824"/>
      <c r="I923" s="995"/>
      <c r="J923" s="996"/>
      <c r="K923" s="995"/>
      <c r="L923" s="993"/>
      <c r="M923" s="993"/>
      <c r="N923" s="996"/>
      <c r="O923" s="915"/>
      <c r="P923" s="915"/>
      <c r="Q923" s="915"/>
    </row>
    <row r="924" spans="1:17" s="689" customFormat="1" x14ac:dyDescent="0.2">
      <c r="A924" s="1012"/>
      <c r="B924" s="993"/>
      <c r="C924" s="994"/>
      <c r="D924" s="994"/>
      <c r="E924" s="775"/>
      <c r="F924" s="775"/>
      <c r="G924" s="993"/>
      <c r="H924" s="824"/>
      <c r="I924" s="995"/>
      <c r="J924" s="996"/>
      <c r="K924" s="995"/>
      <c r="L924" s="993"/>
      <c r="M924" s="993"/>
      <c r="N924" s="996"/>
      <c r="O924" s="915"/>
      <c r="P924" s="915"/>
      <c r="Q924" s="915"/>
    </row>
    <row r="925" spans="1:17" s="689" customFormat="1" x14ac:dyDescent="0.2">
      <c r="A925" s="1012"/>
      <c r="B925" s="993"/>
      <c r="C925" s="994"/>
      <c r="D925" s="994"/>
      <c r="E925" s="775"/>
      <c r="F925" s="775"/>
      <c r="G925" s="993"/>
      <c r="H925" s="824"/>
      <c r="I925" s="995"/>
      <c r="J925" s="996"/>
      <c r="K925" s="995"/>
      <c r="L925" s="993"/>
      <c r="M925" s="993"/>
      <c r="N925" s="996"/>
      <c r="O925" s="915"/>
      <c r="P925" s="915"/>
      <c r="Q925" s="915"/>
    </row>
    <row r="926" spans="1:17" s="689" customFormat="1" x14ac:dyDescent="0.2">
      <c r="A926" s="1012"/>
      <c r="B926" s="993"/>
      <c r="C926" s="994"/>
      <c r="D926" s="994"/>
      <c r="E926" s="775"/>
      <c r="F926" s="775"/>
      <c r="G926" s="993"/>
      <c r="H926" s="824"/>
      <c r="I926" s="995"/>
      <c r="J926" s="996"/>
      <c r="K926" s="995"/>
      <c r="L926" s="993"/>
      <c r="M926" s="993"/>
      <c r="N926" s="996"/>
      <c r="O926" s="915"/>
      <c r="P926" s="915"/>
      <c r="Q926" s="915"/>
    </row>
    <row r="927" spans="1:17" s="689" customFormat="1" x14ac:dyDescent="0.2">
      <c r="A927" s="1012"/>
      <c r="B927" s="993"/>
      <c r="C927" s="994"/>
      <c r="D927" s="994"/>
      <c r="E927" s="775"/>
      <c r="F927" s="775"/>
      <c r="G927" s="993"/>
      <c r="H927" s="824"/>
      <c r="I927" s="995"/>
      <c r="J927" s="996"/>
      <c r="K927" s="995"/>
      <c r="L927" s="993"/>
      <c r="M927" s="993"/>
      <c r="N927" s="996"/>
      <c r="O927" s="915"/>
      <c r="P927" s="915"/>
      <c r="Q927" s="915"/>
    </row>
    <row r="928" spans="1:17" s="689" customFormat="1" x14ac:dyDescent="0.2">
      <c r="A928" s="1012"/>
      <c r="B928" s="993"/>
      <c r="C928" s="994"/>
      <c r="D928" s="994"/>
      <c r="E928" s="775"/>
      <c r="F928" s="775"/>
      <c r="G928" s="993"/>
      <c r="H928" s="824"/>
      <c r="I928" s="995"/>
      <c r="J928" s="996"/>
      <c r="K928" s="995"/>
      <c r="L928" s="993"/>
      <c r="M928" s="993"/>
      <c r="N928" s="996"/>
      <c r="O928" s="915"/>
      <c r="P928" s="915"/>
      <c r="Q928" s="915"/>
    </row>
    <row r="929" spans="1:17" s="689" customFormat="1" x14ac:dyDescent="0.2">
      <c r="A929" s="1012"/>
      <c r="B929" s="993"/>
      <c r="C929" s="994"/>
      <c r="D929" s="994"/>
      <c r="E929" s="775"/>
      <c r="F929" s="775"/>
      <c r="G929" s="993"/>
      <c r="H929" s="824"/>
      <c r="I929" s="995"/>
      <c r="J929" s="996"/>
      <c r="K929" s="995"/>
      <c r="L929" s="993"/>
      <c r="M929" s="993"/>
      <c r="N929" s="996"/>
      <c r="O929" s="915"/>
      <c r="P929" s="915"/>
      <c r="Q929" s="915"/>
    </row>
    <row r="930" spans="1:17" s="689" customFormat="1" x14ac:dyDescent="0.2">
      <c r="A930" s="1012"/>
      <c r="B930" s="993"/>
      <c r="C930" s="994"/>
      <c r="D930" s="994"/>
      <c r="E930" s="775"/>
      <c r="F930" s="775"/>
      <c r="G930" s="993"/>
      <c r="H930" s="824"/>
      <c r="I930" s="995"/>
      <c r="J930" s="996"/>
      <c r="K930" s="995"/>
      <c r="L930" s="993"/>
      <c r="M930" s="993"/>
      <c r="N930" s="996"/>
      <c r="O930" s="915"/>
      <c r="P930" s="915"/>
      <c r="Q930" s="915"/>
    </row>
    <row r="931" spans="1:17" s="689" customFormat="1" x14ac:dyDescent="0.2">
      <c r="A931" s="1012"/>
      <c r="B931" s="993"/>
      <c r="C931" s="994"/>
      <c r="D931" s="994"/>
      <c r="E931" s="775"/>
      <c r="F931" s="775"/>
      <c r="G931" s="993"/>
      <c r="H931" s="824"/>
      <c r="I931" s="995"/>
      <c r="J931" s="996"/>
      <c r="K931" s="995"/>
      <c r="L931" s="993"/>
      <c r="M931" s="993"/>
      <c r="N931" s="996"/>
      <c r="O931" s="915"/>
      <c r="P931" s="915"/>
      <c r="Q931" s="915"/>
    </row>
    <row r="932" spans="1:17" s="689" customFormat="1" x14ac:dyDescent="0.2">
      <c r="A932" s="1012"/>
      <c r="B932" s="993"/>
      <c r="C932" s="994"/>
      <c r="D932" s="994"/>
      <c r="E932" s="775"/>
      <c r="F932" s="775"/>
      <c r="G932" s="993"/>
      <c r="H932" s="824"/>
      <c r="I932" s="995"/>
      <c r="J932" s="996"/>
      <c r="K932" s="995"/>
      <c r="L932" s="993"/>
      <c r="M932" s="993"/>
      <c r="N932" s="996"/>
      <c r="O932" s="915"/>
      <c r="P932" s="915"/>
      <c r="Q932" s="915"/>
    </row>
    <row r="933" spans="1:17" s="689" customFormat="1" x14ac:dyDescent="0.2">
      <c r="A933" s="1012"/>
      <c r="B933" s="993"/>
      <c r="C933" s="994"/>
      <c r="D933" s="994"/>
      <c r="E933" s="775"/>
      <c r="F933" s="775"/>
      <c r="G933" s="993"/>
      <c r="H933" s="824"/>
      <c r="I933" s="995"/>
      <c r="J933" s="996"/>
      <c r="K933" s="995"/>
      <c r="L933" s="993"/>
      <c r="M933" s="993"/>
      <c r="N933" s="996"/>
      <c r="O933" s="915"/>
      <c r="P933" s="915"/>
      <c r="Q933" s="915"/>
    </row>
    <row r="934" spans="1:17" s="689" customFormat="1" x14ac:dyDescent="0.2">
      <c r="A934" s="1012"/>
      <c r="B934" s="993"/>
      <c r="C934" s="994"/>
      <c r="D934" s="994"/>
      <c r="E934" s="775"/>
      <c r="F934" s="775"/>
      <c r="G934" s="993"/>
      <c r="H934" s="824"/>
      <c r="I934" s="995"/>
      <c r="J934" s="996"/>
      <c r="K934" s="995"/>
      <c r="L934" s="993"/>
      <c r="M934" s="993"/>
      <c r="N934" s="996"/>
      <c r="O934" s="915"/>
      <c r="P934" s="915"/>
      <c r="Q934" s="915"/>
    </row>
    <row r="935" spans="1:17" s="689" customFormat="1" x14ac:dyDescent="0.2">
      <c r="A935" s="1012"/>
      <c r="B935" s="993"/>
      <c r="C935" s="994"/>
      <c r="D935" s="994"/>
      <c r="E935" s="775"/>
      <c r="F935" s="775"/>
      <c r="G935" s="993"/>
      <c r="H935" s="824"/>
      <c r="I935" s="995"/>
      <c r="J935" s="996"/>
      <c r="K935" s="995"/>
      <c r="L935" s="993"/>
      <c r="M935" s="993"/>
      <c r="N935" s="996"/>
      <c r="O935" s="915"/>
      <c r="P935" s="915"/>
      <c r="Q935" s="915"/>
    </row>
    <row r="936" spans="1:17" s="689" customFormat="1" x14ac:dyDescent="0.2">
      <c r="A936" s="1012"/>
      <c r="B936" s="993"/>
      <c r="C936" s="994"/>
      <c r="D936" s="994"/>
      <c r="E936" s="775"/>
      <c r="F936" s="775"/>
      <c r="G936" s="993"/>
      <c r="H936" s="824"/>
      <c r="I936" s="995"/>
      <c r="J936" s="996"/>
      <c r="K936" s="995"/>
      <c r="L936" s="993"/>
      <c r="M936" s="993"/>
      <c r="N936" s="996"/>
      <c r="O936" s="915"/>
      <c r="P936" s="915"/>
      <c r="Q936" s="915"/>
    </row>
    <row r="937" spans="1:17" s="689" customFormat="1" x14ac:dyDescent="0.2">
      <c r="A937" s="1012"/>
      <c r="B937" s="993"/>
      <c r="C937" s="994"/>
      <c r="D937" s="994"/>
      <c r="E937" s="775"/>
      <c r="F937" s="775"/>
      <c r="G937" s="993"/>
      <c r="H937" s="824"/>
      <c r="I937" s="995"/>
      <c r="J937" s="996"/>
      <c r="K937" s="995"/>
      <c r="L937" s="993"/>
      <c r="M937" s="993"/>
      <c r="N937" s="996"/>
      <c r="O937" s="915"/>
      <c r="P937" s="915"/>
      <c r="Q937" s="915"/>
    </row>
    <row r="938" spans="1:17" s="689" customFormat="1" x14ac:dyDescent="0.2">
      <c r="A938" s="1012"/>
      <c r="B938" s="993"/>
      <c r="C938" s="994"/>
      <c r="D938" s="994"/>
      <c r="E938" s="775"/>
      <c r="F938" s="775"/>
      <c r="G938" s="993"/>
      <c r="H938" s="824"/>
      <c r="I938" s="995"/>
      <c r="J938" s="996"/>
      <c r="K938" s="995"/>
      <c r="L938" s="993"/>
      <c r="M938" s="993"/>
      <c r="N938" s="996"/>
      <c r="O938" s="915"/>
      <c r="P938" s="915"/>
      <c r="Q938" s="915"/>
    </row>
    <row r="939" spans="1:17" s="689" customFormat="1" x14ac:dyDescent="0.2">
      <c r="A939" s="1012"/>
      <c r="B939" s="993"/>
      <c r="C939" s="994"/>
      <c r="D939" s="994"/>
      <c r="E939" s="775"/>
      <c r="F939" s="775"/>
      <c r="G939" s="993"/>
      <c r="H939" s="824"/>
      <c r="I939" s="995"/>
      <c r="J939" s="996"/>
      <c r="K939" s="995"/>
      <c r="L939" s="993"/>
      <c r="M939" s="993"/>
      <c r="N939" s="996"/>
      <c r="O939" s="915"/>
      <c r="P939" s="915"/>
      <c r="Q939" s="915"/>
    </row>
    <row r="940" spans="1:17" s="689" customFormat="1" x14ac:dyDescent="0.2">
      <c r="A940" s="1012"/>
      <c r="B940" s="993"/>
      <c r="C940" s="994"/>
      <c r="D940" s="994"/>
      <c r="E940" s="775"/>
      <c r="F940" s="775"/>
      <c r="G940" s="993"/>
      <c r="H940" s="824"/>
      <c r="I940" s="995"/>
      <c r="J940" s="996"/>
      <c r="K940" s="995"/>
      <c r="L940" s="993"/>
      <c r="M940" s="993"/>
      <c r="N940" s="996"/>
      <c r="O940" s="915"/>
      <c r="P940" s="915"/>
      <c r="Q940" s="915"/>
    </row>
    <row r="941" spans="1:17" s="689" customFormat="1" x14ac:dyDescent="0.2">
      <c r="A941" s="1012"/>
      <c r="B941" s="993"/>
      <c r="C941" s="994"/>
      <c r="D941" s="994"/>
      <c r="E941" s="775"/>
      <c r="F941" s="775"/>
      <c r="G941" s="993"/>
      <c r="H941" s="824"/>
      <c r="I941" s="995"/>
      <c r="J941" s="996"/>
      <c r="K941" s="995"/>
      <c r="L941" s="993"/>
      <c r="M941" s="993"/>
      <c r="N941" s="996"/>
      <c r="O941" s="915"/>
      <c r="P941" s="915"/>
      <c r="Q941" s="915"/>
    </row>
    <row r="942" spans="1:17" s="689" customFormat="1" x14ac:dyDescent="0.2">
      <c r="A942" s="1012"/>
      <c r="B942" s="993"/>
      <c r="C942" s="994"/>
      <c r="D942" s="994"/>
      <c r="E942" s="775"/>
      <c r="F942" s="775"/>
      <c r="G942" s="993"/>
      <c r="H942" s="824"/>
      <c r="I942" s="995"/>
      <c r="J942" s="996"/>
      <c r="K942" s="995"/>
      <c r="L942" s="993"/>
      <c r="M942" s="993"/>
      <c r="N942" s="996"/>
      <c r="O942" s="915"/>
      <c r="P942" s="915"/>
      <c r="Q942" s="915"/>
    </row>
    <row r="943" spans="1:17" s="689" customFormat="1" x14ac:dyDescent="0.2">
      <c r="A943" s="1012"/>
      <c r="B943" s="993"/>
      <c r="C943" s="994"/>
      <c r="D943" s="994"/>
      <c r="E943" s="775"/>
      <c r="F943" s="775"/>
      <c r="G943" s="993"/>
      <c r="H943" s="824"/>
      <c r="I943" s="995"/>
      <c r="J943" s="996"/>
      <c r="K943" s="995"/>
      <c r="L943" s="993"/>
      <c r="M943" s="993"/>
      <c r="N943" s="996"/>
      <c r="O943" s="915"/>
      <c r="P943" s="915"/>
      <c r="Q943" s="915"/>
    </row>
    <row r="944" spans="1:17" s="689" customFormat="1" x14ac:dyDescent="0.2">
      <c r="A944" s="1012"/>
      <c r="B944" s="993"/>
      <c r="C944" s="994"/>
      <c r="D944" s="994"/>
      <c r="E944" s="775"/>
      <c r="F944" s="775"/>
      <c r="G944" s="993"/>
      <c r="H944" s="824"/>
      <c r="I944" s="995"/>
      <c r="J944" s="996"/>
      <c r="K944" s="995"/>
      <c r="L944" s="993"/>
      <c r="M944" s="993"/>
      <c r="N944" s="996"/>
      <c r="O944" s="915"/>
      <c r="P944" s="915"/>
      <c r="Q944" s="915"/>
    </row>
    <row r="945" spans="1:17" s="689" customFormat="1" x14ac:dyDescent="0.2">
      <c r="A945" s="1012"/>
      <c r="B945" s="993"/>
      <c r="C945" s="994"/>
      <c r="D945" s="994"/>
      <c r="E945" s="775"/>
      <c r="F945" s="775"/>
      <c r="G945" s="993"/>
      <c r="H945" s="824"/>
      <c r="I945" s="995"/>
      <c r="J945" s="996"/>
      <c r="K945" s="995"/>
      <c r="L945" s="993"/>
      <c r="M945" s="993"/>
      <c r="N945" s="996"/>
      <c r="O945" s="915"/>
      <c r="P945" s="915"/>
      <c r="Q945" s="915"/>
    </row>
    <row r="946" spans="1:17" s="689" customFormat="1" x14ac:dyDescent="0.2">
      <c r="A946" s="1012"/>
      <c r="B946" s="993"/>
      <c r="C946" s="994"/>
      <c r="D946" s="994"/>
      <c r="E946" s="775"/>
      <c r="F946" s="775"/>
      <c r="G946" s="993"/>
      <c r="H946" s="824"/>
      <c r="I946" s="995"/>
      <c r="J946" s="996"/>
      <c r="K946" s="995"/>
      <c r="L946" s="993"/>
      <c r="M946" s="993"/>
      <c r="N946" s="996"/>
      <c r="O946" s="915"/>
      <c r="P946" s="915"/>
      <c r="Q946" s="915"/>
    </row>
    <row r="947" spans="1:17" s="689" customFormat="1" x14ac:dyDescent="0.2">
      <c r="A947" s="1012"/>
      <c r="B947" s="993"/>
      <c r="C947" s="994"/>
      <c r="D947" s="994"/>
      <c r="E947" s="775"/>
      <c r="F947" s="775"/>
      <c r="G947" s="993"/>
      <c r="H947" s="824"/>
      <c r="I947" s="995"/>
      <c r="J947" s="996"/>
      <c r="K947" s="995"/>
      <c r="L947" s="993"/>
      <c r="M947" s="993"/>
      <c r="N947" s="996"/>
      <c r="O947" s="915"/>
      <c r="P947" s="915"/>
      <c r="Q947" s="915"/>
    </row>
    <row r="948" spans="1:17" s="689" customFormat="1" x14ac:dyDescent="0.2">
      <c r="A948" s="1012"/>
      <c r="B948" s="993"/>
      <c r="C948" s="994"/>
      <c r="D948" s="994"/>
      <c r="E948" s="775"/>
      <c r="F948" s="775"/>
      <c r="G948" s="993"/>
      <c r="H948" s="824"/>
      <c r="I948" s="995"/>
      <c r="J948" s="996"/>
      <c r="K948" s="995"/>
      <c r="L948" s="993"/>
      <c r="M948" s="993"/>
      <c r="N948" s="996"/>
      <c r="O948" s="915"/>
      <c r="P948" s="915"/>
      <c r="Q948" s="915"/>
    </row>
    <row r="949" spans="1:17" s="689" customFormat="1" x14ac:dyDescent="0.2">
      <c r="A949" s="1012"/>
      <c r="B949" s="993"/>
      <c r="C949" s="994"/>
      <c r="D949" s="994"/>
      <c r="E949" s="775"/>
      <c r="F949" s="775"/>
      <c r="G949" s="993"/>
      <c r="H949" s="824"/>
      <c r="I949" s="995"/>
      <c r="J949" s="996"/>
      <c r="K949" s="995"/>
      <c r="L949" s="993"/>
      <c r="M949" s="993"/>
      <c r="N949" s="996"/>
      <c r="O949" s="915"/>
      <c r="P949" s="915"/>
      <c r="Q949" s="915"/>
    </row>
    <row r="950" spans="1:17" s="689" customFormat="1" x14ac:dyDescent="0.2">
      <c r="A950" s="1012"/>
      <c r="B950" s="993"/>
      <c r="C950" s="994"/>
      <c r="D950" s="994"/>
      <c r="E950" s="775"/>
      <c r="F950" s="775"/>
      <c r="G950" s="993"/>
      <c r="H950" s="824"/>
      <c r="I950" s="995"/>
      <c r="J950" s="996"/>
      <c r="K950" s="995"/>
      <c r="L950" s="993"/>
      <c r="M950" s="993"/>
      <c r="N950" s="996"/>
      <c r="O950" s="915"/>
      <c r="P950" s="915"/>
      <c r="Q950" s="915"/>
    </row>
    <row r="951" spans="1:17" s="689" customFormat="1" x14ac:dyDescent="0.2">
      <c r="A951" s="1012"/>
      <c r="B951" s="993"/>
      <c r="C951" s="994"/>
      <c r="D951" s="994"/>
      <c r="E951" s="775"/>
      <c r="F951" s="775"/>
      <c r="G951" s="993"/>
      <c r="H951" s="824"/>
      <c r="I951" s="995"/>
      <c r="J951" s="996"/>
      <c r="K951" s="995"/>
      <c r="L951" s="993"/>
      <c r="M951" s="993"/>
      <c r="N951" s="996"/>
      <c r="O951" s="915"/>
      <c r="P951" s="915"/>
      <c r="Q951" s="915"/>
    </row>
    <row r="952" spans="1:17" s="689" customFormat="1" x14ac:dyDescent="0.2">
      <c r="A952" s="1012"/>
      <c r="B952" s="993"/>
      <c r="C952" s="994"/>
      <c r="D952" s="994"/>
      <c r="E952" s="775"/>
      <c r="F952" s="775"/>
      <c r="G952" s="993"/>
      <c r="H952" s="824"/>
      <c r="I952" s="995"/>
      <c r="J952" s="996"/>
      <c r="K952" s="995"/>
      <c r="L952" s="993"/>
      <c r="M952" s="993"/>
      <c r="N952" s="996"/>
      <c r="O952" s="915"/>
      <c r="P952" s="915"/>
      <c r="Q952" s="915"/>
    </row>
    <row r="953" spans="1:17" s="689" customFormat="1" x14ac:dyDescent="0.2">
      <c r="A953" s="1012"/>
      <c r="B953" s="993"/>
      <c r="C953" s="994"/>
      <c r="D953" s="994"/>
      <c r="E953" s="775"/>
      <c r="F953" s="775"/>
      <c r="G953" s="993"/>
      <c r="H953" s="824"/>
      <c r="I953" s="995"/>
      <c r="J953" s="996"/>
      <c r="K953" s="995"/>
      <c r="L953" s="993"/>
      <c r="M953" s="993"/>
      <c r="N953" s="996"/>
      <c r="O953" s="915"/>
      <c r="P953" s="915"/>
      <c r="Q953" s="915"/>
    </row>
    <row r="954" spans="1:17" s="689" customFormat="1" x14ac:dyDescent="0.2">
      <c r="A954" s="1012"/>
      <c r="B954" s="993"/>
      <c r="C954" s="994"/>
      <c r="D954" s="994"/>
      <c r="E954" s="775"/>
      <c r="F954" s="775"/>
      <c r="G954" s="993"/>
      <c r="H954" s="824"/>
      <c r="I954" s="995"/>
      <c r="J954" s="996"/>
      <c r="K954" s="995"/>
      <c r="L954" s="993"/>
      <c r="M954" s="993"/>
      <c r="N954" s="996"/>
      <c r="O954" s="915"/>
      <c r="P954" s="915"/>
      <c r="Q954" s="915"/>
    </row>
    <row r="955" spans="1:17" s="689" customFormat="1" x14ac:dyDescent="0.2">
      <c r="A955" s="1012"/>
      <c r="B955" s="993"/>
      <c r="C955" s="994"/>
      <c r="D955" s="994"/>
      <c r="E955" s="775"/>
      <c r="F955" s="775"/>
      <c r="G955" s="993"/>
      <c r="H955" s="824"/>
      <c r="I955" s="995"/>
      <c r="J955" s="996"/>
      <c r="K955" s="995"/>
      <c r="L955" s="993"/>
      <c r="M955" s="993"/>
      <c r="N955" s="996"/>
      <c r="O955" s="915"/>
      <c r="P955" s="915"/>
      <c r="Q955" s="915"/>
    </row>
    <row r="956" spans="1:17" s="689" customFormat="1" x14ac:dyDescent="0.2">
      <c r="A956" s="1012"/>
      <c r="B956" s="993"/>
      <c r="C956" s="994"/>
      <c r="D956" s="994"/>
      <c r="E956" s="775"/>
      <c r="F956" s="775"/>
      <c r="G956" s="993"/>
      <c r="H956" s="824"/>
      <c r="I956" s="995"/>
      <c r="J956" s="996"/>
      <c r="K956" s="995"/>
      <c r="L956" s="993"/>
      <c r="M956" s="993"/>
      <c r="N956" s="996"/>
      <c r="O956" s="915"/>
      <c r="P956" s="915"/>
      <c r="Q956" s="915"/>
    </row>
    <row r="957" spans="1:17" s="689" customFormat="1" x14ac:dyDescent="0.2">
      <c r="A957" s="1012"/>
      <c r="B957" s="993"/>
      <c r="C957" s="994"/>
      <c r="D957" s="994"/>
      <c r="E957" s="775"/>
      <c r="F957" s="775"/>
      <c r="G957" s="993"/>
      <c r="H957" s="824"/>
      <c r="I957" s="995"/>
      <c r="J957" s="996"/>
      <c r="K957" s="995"/>
      <c r="L957" s="993"/>
      <c r="M957" s="993"/>
      <c r="N957" s="996"/>
      <c r="O957" s="915"/>
      <c r="P957" s="915"/>
      <c r="Q957" s="915"/>
    </row>
    <row r="958" spans="1:17" s="689" customFormat="1" x14ac:dyDescent="0.2">
      <c r="A958" s="1012"/>
      <c r="B958" s="993"/>
      <c r="C958" s="994"/>
      <c r="D958" s="994"/>
      <c r="E958" s="775"/>
      <c r="F958" s="775"/>
      <c r="G958" s="993"/>
      <c r="H958" s="824"/>
      <c r="I958" s="995"/>
      <c r="J958" s="996"/>
      <c r="K958" s="995"/>
      <c r="L958" s="993"/>
      <c r="M958" s="993"/>
      <c r="N958" s="996"/>
      <c r="O958" s="915"/>
      <c r="P958" s="915"/>
      <c r="Q958" s="915"/>
    </row>
    <row r="959" spans="1:17" s="689" customFormat="1" x14ac:dyDescent="0.2">
      <c r="A959" s="1012"/>
      <c r="B959" s="993"/>
      <c r="C959" s="994"/>
      <c r="D959" s="994"/>
      <c r="E959" s="775"/>
      <c r="F959" s="775"/>
      <c r="G959" s="993"/>
      <c r="H959" s="824"/>
      <c r="I959" s="995"/>
      <c r="J959" s="996"/>
      <c r="K959" s="995"/>
      <c r="L959" s="993"/>
      <c r="M959" s="993"/>
      <c r="N959" s="996"/>
      <c r="O959" s="915"/>
      <c r="P959" s="915"/>
      <c r="Q959" s="915"/>
    </row>
    <row r="960" spans="1:17" s="689" customFormat="1" x14ac:dyDescent="0.2">
      <c r="A960" s="1012"/>
      <c r="B960" s="993"/>
      <c r="C960" s="994"/>
      <c r="D960" s="994"/>
      <c r="E960" s="775"/>
      <c r="F960" s="775"/>
      <c r="G960" s="993"/>
      <c r="H960" s="824"/>
      <c r="I960" s="995"/>
      <c r="J960" s="996"/>
      <c r="K960" s="995"/>
      <c r="L960" s="993"/>
      <c r="M960" s="993"/>
      <c r="N960" s="996"/>
      <c r="O960" s="915"/>
      <c r="P960" s="915"/>
      <c r="Q960" s="915"/>
    </row>
    <row r="961" spans="1:17" s="689" customFormat="1" x14ac:dyDescent="0.2">
      <c r="A961" s="1012"/>
      <c r="B961" s="993"/>
      <c r="C961" s="994"/>
      <c r="D961" s="994"/>
      <c r="E961" s="775"/>
      <c r="F961" s="775"/>
      <c r="G961" s="993"/>
      <c r="H961" s="824"/>
      <c r="I961" s="995"/>
      <c r="J961" s="996"/>
      <c r="K961" s="995"/>
      <c r="L961" s="993"/>
      <c r="M961" s="993"/>
      <c r="N961" s="996"/>
      <c r="O961" s="915"/>
      <c r="P961" s="915"/>
      <c r="Q961" s="915"/>
    </row>
    <row r="962" spans="1:17" s="689" customFormat="1" x14ac:dyDescent="0.2">
      <c r="A962" s="1012"/>
      <c r="B962" s="993"/>
      <c r="C962" s="994"/>
      <c r="D962" s="994"/>
      <c r="E962" s="775"/>
      <c r="F962" s="775"/>
      <c r="G962" s="993"/>
      <c r="H962" s="824"/>
      <c r="I962" s="995"/>
      <c r="J962" s="996"/>
      <c r="K962" s="995"/>
      <c r="L962" s="993"/>
      <c r="M962" s="993"/>
      <c r="N962" s="996"/>
      <c r="O962" s="915"/>
      <c r="P962" s="915"/>
      <c r="Q962" s="915"/>
    </row>
    <row r="963" spans="1:17" s="689" customFormat="1" x14ac:dyDescent="0.2">
      <c r="A963" s="1012"/>
      <c r="B963" s="993"/>
      <c r="C963" s="994"/>
      <c r="D963" s="994"/>
      <c r="E963" s="775"/>
      <c r="F963" s="775"/>
      <c r="G963" s="993"/>
      <c r="H963" s="824"/>
      <c r="I963" s="995"/>
      <c r="J963" s="996"/>
      <c r="K963" s="995"/>
      <c r="L963" s="993"/>
      <c r="M963" s="993"/>
      <c r="N963" s="996"/>
      <c r="O963" s="915"/>
      <c r="P963" s="915"/>
      <c r="Q963" s="915"/>
    </row>
    <row r="964" spans="1:17" s="689" customFormat="1" x14ac:dyDescent="0.2">
      <c r="A964" s="1012"/>
      <c r="B964" s="993"/>
      <c r="C964" s="994"/>
      <c r="D964" s="994"/>
      <c r="E964" s="775"/>
      <c r="F964" s="775"/>
      <c r="G964" s="993"/>
      <c r="H964" s="824"/>
      <c r="I964" s="995"/>
      <c r="J964" s="996"/>
      <c r="K964" s="995"/>
      <c r="L964" s="993"/>
      <c r="M964" s="993"/>
      <c r="N964" s="996"/>
      <c r="O964" s="915"/>
      <c r="P964" s="915"/>
      <c r="Q964" s="915"/>
    </row>
    <row r="965" spans="1:17" s="689" customFormat="1" x14ac:dyDescent="0.2">
      <c r="A965" s="1012"/>
      <c r="B965" s="993"/>
      <c r="C965" s="994"/>
      <c r="D965" s="994"/>
      <c r="E965" s="775"/>
      <c r="F965" s="775"/>
      <c r="G965" s="993"/>
      <c r="H965" s="824"/>
      <c r="I965" s="995"/>
      <c r="J965" s="996"/>
      <c r="K965" s="995"/>
      <c r="L965" s="993"/>
      <c r="M965" s="993"/>
      <c r="N965" s="996"/>
      <c r="O965" s="915"/>
      <c r="P965" s="915"/>
      <c r="Q965" s="915"/>
    </row>
    <row r="966" spans="1:17" s="689" customFormat="1" x14ac:dyDescent="0.2">
      <c r="A966" s="1012"/>
      <c r="B966" s="993"/>
      <c r="C966" s="994"/>
      <c r="D966" s="994"/>
      <c r="E966" s="775"/>
      <c r="F966" s="775"/>
      <c r="G966" s="993"/>
      <c r="H966" s="824"/>
      <c r="I966" s="995"/>
      <c r="J966" s="996"/>
      <c r="K966" s="995"/>
      <c r="L966" s="993"/>
      <c r="M966" s="993"/>
      <c r="N966" s="996"/>
      <c r="O966" s="915"/>
      <c r="P966" s="915"/>
      <c r="Q966" s="915"/>
    </row>
    <row r="967" spans="1:17" s="689" customFormat="1" x14ac:dyDescent="0.2">
      <c r="A967" s="1012"/>
      <c r="B967" s="993"/>
      <c r="C967" s="994"/>
      <c r="D967" s="994"/>
      <c r="E967" s="775"/>
      <c r="F967" s="775"/>
      <c r="G967" s="993"/>
      <c r="H967" s="824"/>
      <c r="I967" s="995"/>
      <c r="J967" s="996"/>
      <c r="K967" s="995"/>
      <c r="L967" s="993"/>
      <c r="M967" s="993"/>
      <c r="N967" s="996"/>
      <c r="O967" s="915"/>
      <c r="P967" s="915"/>
      <c r="Q967" s="915"/>
    </row>
    <row r="968" spans="1:17" s="689" customFormat="1" x14ac:dyDescent="0.2">
      <c r="A968" s="1012"/>
      <c r="B968" s="993"/>
      <c r="C968" s="994"/>
      <c r="D968" s="994"/>
      <c r="E968" s="775"/>
      <c r="F968" s="775"/>
      <c r="G968" s="993"/>
      <c r="H968" s="824"/>
      <c r="I968" s="995"/>
      <c r="J968" s="996"/>
      <c r="K968" s="995"/>
      <c r="L968" s="993"/>
      <c r="M968" s="993"/>
      <c r="N968" s="996"/>
      <c r="O968" s="915"/>
      <c r="P968" s="915"/>
      <c r="Q968" s="915"/>
    </row>
    <row r="969" spans="1:17" s="689" customFormat="1" x14ac:dyDescent="0.2">
      <c r="A969" s="1012"/>
      <c r="B969" s="993"/>
      <c r="C969" s="994"/>
      <c r="D969" s="994"/>
      <c r="E969" s="775"/>
      <c r="F969" s="775"/>
      <c r="G969" s="993"/>
      <c r="H969" s="824"/>
      <c r="I969" s="995"/>
      <c r="J969" s="996"/>
      <c r="K969" s="995"/>
      <c r="L969" s="993"/>
      <c r="M969" s="993"/>
      <c r="N969" s="996"/>
      <c r="O969" s="915"/>
      <c r="P969" s="915"/>
      <c r="Q969" s="915"/>
    </row>
    <row r="970" spans="1:17" s="689" customFormat="1" x14ac:dyDescent="0.2">
      <c r="A970" s="1012"/>
      <c r="B970" s="993"/>
      <c r="C970" s="994"/>
      <c r="D970" s="994"/>
      <c r="E970" s="775"/>
      <c r="F970" s="775"/>
      <c r="G970" s="993"/>
      <c r="H970" s="824"/>
      <c r="I970" s="995"/>
      <c r="J970" s="996"/>
      <c r="K970" s="995"/>
      <c r="L970" s="993"/>
      <c r="M970" s="993"/>
      <c r="N970" s="996"/>
      <c r="O970" s="915"/>
      <c r="P970" s="915"/>
      <c r="Q970" s="915"/>
    </row>
    <row r="971" spans="1:17" s="689" customFormat="1" x14ac:dyDescent="0.2">
      <c r="A971" s="1012"/>
      <c r="B971" s="993"/>
      <c r="C971" s="994"/>
      <c r="D971" s="994"/>
      <c r="E971" s="775"/>
      <c r="F971" s="775"/>
      <c r="G971" s="993"/>
      <c r="H971" s="824"/>
      <c r="I971" s="995"/>
      <c r="J971" s="996"/>
      <c r="K971" s="995"/>
      <c r="L971" s="993"/>
      <c r="M971" s="993"/>
      <c r="N971" s="996"/>
      <c r="O971" s="915"/>
      <c r="P971" s="915"/>
      <c r="Q971" s="915"/>
    </row>
    <row r="972" spans="1:17" s="689" customFormat="1" x14ac:dyDescent="0.2">
      <c r="A972" s="1012"/>
      <c r="B972" s="993"/>
      <c r="C972" s="994"/>
      <c r="D972" s="994"/>
      <c r="E972" s="775"/>
      <c r="F972" s="775"/>
      <c r="G972" s="993"/>
      <c r="H972" s="824"/>
      <c r="I972" s="995"/>
      <c r="J972" s="996"/>
      <c r="K972" s="995"/>
      <c r="L972" s="993"/>
      <c r="M972" s="993"/>
      <c r="N972" s="996"/>
      <c r="O972" s="915"/>
      <c r="P972" s="915"/>
      <c r="Q972" s="915"/>
    </row>
    <row r="973" spans="1:17" s="689" customFormat="1" x14ac:dyDescent="0.2">
      <c r="A973" s="1012"/>
      <c r="B973" s="993"/>
      <c r="C973" s="994"/>
      <c r="D973" s="994"/>
      <c r="E973" s="775"/>
      <c r="F973" s="775"/>
      <c r="G973" s="993"/>
      <c r="H973" s="824"/>
      <c r="I973" s="995"/>
      <c r="J973" s="996"/>
      <c r="K973" s="995"/>
      <c r="L973" s="993"/>
      <c r="M973" s="993"/>
      <c r="N973" s="996"/>
      <c r="O973" s="915"/>
      <c r="P973" s="915"/>
      <c r="Q973" s="915"/>
    </row>
    <row r="974" spans="1:17" s="689" customFormat="1" x14ac:dyDescent="0.2">
      <c r="A974" s="1012"/>
      <c r="B974" s="993"/>
      <c r="C974" s="994"/>
      <c r="D974" s="994"/>
      <c r="E974" s="775"/>
      <c r="F974" s="775"/>
      <c r="G974" s="993"/>
      <c r="H974" s="824"/>
      <c r="I974" s="995"/>
      <c r="J974" s="996"/>
      <c r="K974" s="995"/>
      <c r="L974" s="993"/>
      <c r="M974" s="993"/>
      <c r="N974" s="996"/>
      <c r="O974" s="915"/>
      <c r="P974" s="915"/>
      <c r="Q974" s="915"/>
    </row>
    <row r="975" spans="1:17" s="689" customFormat="1" x14ac:dyDescent="0.2">
      <c r="A975" s="1012"/>
      <c r="B975" s="993"/>
      <c r="C975" s="994"/>
      <c r="D975" s="994"/>
      <c r="E975" s="775"/>
      <c r="F975" s="775"/>
      <c r="G975" s="993"/>
      <c r="H975" s="824"/>
      <c r="I975" s="995"/>
      <c r="J975" s="996"/>
      <c r="K975" s="995"/>
      <c r="L975" s="993"/>
      <c r="M975" s="993"/>
      <c r="N975" s="996"/>
      <c r="O975" s="915"/>
      <c r="P975" s="915"/>
      <c r="Q975" s="915"/>
    </row>
    <row r="976" spans="1:17" s="689" customFormat="1" x14ac:dyDescent="0.2">
      <c r="A976" s="1012"/>
      <c r="B976" s="993"/>
      <c r="C976" s="994"/>
      <c r="D976" s="994"/>
      <c r="E976" s="775"/>
      <c r="F976" s="775"/>
      <c r="G976" s="993"/>
      <c r="H976" s="824"/>
      <c r="I976" s="995"/>
      <c r="J976" s="996"/>
      <c r="K976" s="995"/>
      <c r="L976" s="993"/>
      <c r="M976" s="993"/>
      <c r="N976" s="996"/>
      <c r="O976" s="915"/>
      <c r="P976" s="915"/>
      <c r="Q976" s="915"/>
    </row>
    <row r="977" spans="1:17" s="689" customFormat="1" x14ac:dyDescent="0.2">
      <c r="A977" s="1012"/>
      <c r="B977" s="993"/>
      <c r="C977" s="994"/>
      <c r="D977" s="994"/>
      <c r="E977" s="775"/>
      <c r="F977" s="775"/>
      <c r="G977" s="993"/>
      <c r="H977" s="824"/>
      <c r="I977" s="995"/>
      <c r="J977" s="996"/>
      <c r="K977" s="995"/>
      <c r="L977" s="993"/>
      <c r="M977" s="993"/>
      <c r="N977" s="996"/>
      <c r="O977" s="915"/>
      <c r="P977" s="915"/>
      <c r="Q977" s="915"/>
    </row>
    <row r="978" spans="1:17" s="689" customFormat="1" x14ac:dyDescent="0.2">
      <c r="A978" s="1012"/>
      <c r="B978" s="993"/>
      <c r="C978" s="994"/>
      <c r="D978" s="994"/>
      <c r="E978" s="775"/>
      <c r="F978" s="775"/>
      <c r="G978" s="993"/>
      <c r="H978" s="824"/>
      <c r="I978" s="995"/>
      <c r="J978" s="996"/>
      <c r="K978" s="995"/>
      <c r="L978" s="993"/>
      <c r="M978" s="993"/>
      <c r="N978" s="996"/>
      <c r="O978" s="915"/>
      <c r="P978" s="915"/>
      <c r="Q978" s="915"/>
    </row>
    <row r="979" spans="1:17" s="689" customFormat="1" x14ac:dyDescent="0.2">
      <c r="A979" s="1012"/>
      <c r="B979" s="993"/>
      <c r="C979" s="994"/>
      <c r="D979" s="994"/>
      <c r="E979" s="775"/>
      <c r="F979" s="775"/>
      <c r="G979" s="993"/>
      <c r="H979" s="824"/>
      <c r="I979" s="995"/>
      <c r="J979" s="996"/>
      <c r="K979" s="995"/>
      <c r="L979" s="993"/>
      <c r="M979" s="993"/>
      <c r="N979" s="996"/>
      <c r="O979" s="915"/>
      <c r="P979" s="915"/>
      <c r="Q979" s="915"/>
    </row>
    <row r="980" spans="1:17" s="689" customFormat="1" x14ac:dyDescent="0.2">
      <c r="A980" s="1012"/>
      <c r="B980" s="993"/>
      <c r="C980" s="994"/>
      <c r="D980" s="994"/>
      <c r="E980" s="775"/>
      <c r="F980" s="775"/>
      <c r="G980" s="993"/>
      <c r="H980" s="824"/>
      <c r="I980" s="995"/>
      <c r="J980" s="996"/>
      <c r="K980" s="995"/>
      <c r="L980" s="993"/>
      <c r="M980" s="993"/>
      <c r="N980" s="996"/>
      <c r="O980" s="915"/>
      <c r="P980" s="915"/>
      <c r="Q980" s="915"/>
    </row>
    <row r="981" spans="1:17" s="689" customFormat="1" x14ac:dyDescent="0.2">
      <c r="A981" s="1012"/>
      <c r="B981" s="993"/>
      <c r="C981" s="994"/>
      <c r="D981" s="994"/>
      <c r="E981" s="775"/>
      <c r="F981" s="775"/>
      <c r="G981" s="993"/>
      <c r="H981" s="824"/>
      <c r="I981" s="995"/>
      <c r="J981" s="996"/>
      <c r="K981" s="995"/>
      <c r="L981" s="993"/>
      <c r="M981" s="993"/>
      <c r="N981" s="996"/>
      <c r="O981" s="915"/>
      <c r="P981" s="915"/>
      <c r="Q981" s="915"/>
    </row>
    <row r="982" spans="1:17" s="689" customFormat="1" x14ac:dyDescent="0.2">
      <c r="A982" s="1012"/>
      <c r="B982" s="993"/>
      <c r="C982" s="994"/>
      <c r="D982" s="994"/>
      <c r="E982" s="775"/>
      <c r="F982" s="775"/>
      <c r="G982" s="993"/>
      <c r="H982" s="824"/>
      <c r="I982" s="995"/>
      <c r="J982" s="996"/>
      <c r="K982" s="995"/>
      <c r="L982" s="993"/>
      <c r="M982" s="993"/>
      <c r="N982" s="996"/>
      <c r="O982" s="915"/>
      <c r="P982" s="915"/>
      <c r="Q982" s="915"/>
    </row>
    <row r="983" spans="1:17" s="689" customFormat="1" x14ac:dyDescent="0.2">
      <c r="A983" s="1012"/>
      <c r="B983" s="993"/>
      <c r="C983" s="994"/>
      <c r="D983" s="994"/>
      <c r="E983" s="775"/>
      <c r="F983" s="775"/>
      <c r="G983" s="993"/>
      <c r="H983" s="824"/>
      <c r="I983" s="995"/>
      <c r="J983" s="996"/>
      <c r="K983" s="995"/>
      <c r="L983" s="993"/>
      <c r="M983" s="993"/>
      <c r="N983" s="996"/>
      <c r="O983" s="915"/>
      <c r="P983" s="915"/>
      <c r="Q983" s="915"/>
    </row>
    <row r="984" spans="1:17" s="689" customFormat="1" x14ac:dyDescent="0.2">
      <c r="A984" s="1012"/>
      <c r="B984" s="993"/>
      <c r="C984" s="994"/>
      <c r="D984" s="994"/>
      <c r="E984" s="775"/>
      <c r="F984" s="775"/>
      <c r="G984" s="993"/>
      <c r="H984" s="824"/>
      <c r="I984" s="995"/>
      <c r="J984" s="996"/>
      <c r="K984" s="995"/>
      <c r="L984" s="993"/>
      <c r="M984" s="993"/>
      <c r="N984" s="996"/>
      <c r="O984" s="915"/>
      <c r="P984" s="915"/>
      <c r="Q984" s="915"/>
    </row>
    <row r="985" spans="1:17" s="689" customFormat="1" x14ac:dyDescent="0.2">
      <c r="A985" s="1012"/>
      <c r="B985" s="993"/>
      <c r="C985" s="994"/>
      <c r="D985" s="994"/>
      <c r="E985" s="775"/>
      <c r="F985" s="775"/>
      <c r="G985" s="993"/>
      <c r="H985" s="824"/>
      <c r="I985" s="995"/>
      <c r="J985" s="996"/>
      <c r="K985" s="995"/>
      <c r="L985" s="993"/>
      <c r="M985" s="993"/>
      <c r="N985" s="996"/>
      <c r="O985" s="915"/>
      <c r="P985" s="915"/>
      <c r="Q985" s="915"/>
    </row>
    <row r="986" spans="1:17" s="689" customFormat="1" x14ac:dyDescent="0.2">
      <c r="A986" s="1012"/>
      <c r="B986" s="993"/>
      <c r="C986" s="994"/>
      <c r="D986" s="994"/>
      <c r="E986" s="775"/>
      <c r="F986" s="775"/>
      <c r="G986" s="993"/>
      <c r="H986" s="824"/>
      <c r="I986" s="995"/>
      <c r="J986" s="996"/>
      <c r="K986" s="995"/>
      <c r="L986" s="993"/>
      <c r="M986" s="993"/>
      <c r="N986" s="996"/>
      <c r="O986" s="915"/>
      <c r="P986" s="915"/>
      <c r="Q986" s="915"/>
    </row>
    <row r="987" spans="1:17" s="689" customFormat="1" x14ac:dyDescent="0.2">
      <c r="A987" s="1012"/>
      <c r="B987" s="993"/>
      <c r="C987" s="994"/>
      <c r="D987" s="994"/>
      <c r="E987" s="775"/>
      <c r="F987" s="775"/>
      <c r="G987" s="993"/>
      <c r="H987" s="824"/>
      <c r="I987" s="995"/>
      <c r="J987" s="996"/>
      <c r="K987" s="995"/>
      <c r="L987" s="993"/>
      <c r="M987" s="993"/>
      <c r="N987" s="996"/>
      <c r="O987" s="915"/>
      <c r="P987" s="915"/>
      <c r="Q987" s="915"/>
    </row>
    <row r="988" spans="1:17" s="689" customFormat="1" x14ac:dyDescent="0.2">
      <c r="A988" s="1012"/>
      <c r="B988" s="993"/>
      <c r="C988" s="994"/>
      <c r="D988" s="994"/>
      <c r="E988" s="775"/>
      <c r="F988" s="775"/>
      <c r="G988" s="993"/>
      <c r="H988" s="824"/>
      <c r="I988" s="995"/>
      <c r="J988" s="996"/>
      <c r="K988" s="995"/>
      <c r="L988" s="993"/>
      <c r="M988" s="993"/>
      <c r="N988" s="996"/>
      <c r="O988" s="915"/>
      <c r="P988" s="915"/>
      <c r="Q988" s="915"/>
    </row>
    <row r="989" spans="1:17" s="689" customFormat="1" x14ac:dyDescent="0.2">
      <c r="A989" s="1012"/>
      <c r="B989" s="993"/>
      <c r="C989" s="994"/>
      <c r="D989" s="994"/>
      <c r="E989" s="775"/>
      <c r="F989" s="775"/>
      <c r="G989" s="993"/>
      <c r="H989" s="824"/>
      <c r="I989" s="995"/>
      <c r="J989" s="996"/>
      <c r="K989" s="995"/>
      <c r="L989" s="993"/>
      <c r="M989" s="993"/>
      <c r="N989" s="996"/>
      <c r="O989" s="915"/>
      <c r="P989" s="915"/>
      <c r="Q989" s="915"/>
    </row>
    <row r="990" spans="1:17" s="689" customFormat="1" x14ac:dyDescent="0.2">
      <c r="A990" s="1012"/>
      <c r="B990" s="993"/>
      <c r="C990" s="994"/>
      <c r="D990" s="994"/>
      <c r="E990" s="775"/>
      <c r="F990" s="775"/>
      <c r="G990" s="993"/>
      <c r="H990" s="824"/>
      <c r="I990" s="995"/>
      <c r="J990" s="996"/>
      <c r="K990" s="995"/>
      <c r="L990" s="993"/>
      <c r="M990" s="993"/>
      <c r="N990" s="996"/>
      <c r="O990" s="915"/>
      <c r="P990" s="915"/>
      <c r="Q990" s="915"/>
    </row>
    <row r="991" spans="1:17" s="689" customFormat="1" x14ac:dyDescent="0.2">
      <c r="A991" s="1012"/>
      <c r="B991" s="993"/>
      <c r="C991" s="994"/>
      <c r="D991" s="994"/>
      <c r="E991" s="775"/>
      <c r="F991" s="775"/>
      <c r="G991" s="993"/>
      <c r="H991" s="824"/>
      <c r="I991" s="995"/>
      <c r="J991" s="996"/>
      <c r="K991" s="995"/>
      <c r="L991" s="993"/>
      <c r="M991" s="993"/>
      <c r="N991" s="996"/>
      <c r="O991" s="915"/>
      <c r="P991" s="915"/>
      <c r="Q991" s="915"/>
    </row>
    <row r="992" spans="1:17" s="689" customFormat="1" x14ac:dyDescent="0.2">
      <c r="A992" s="1012"/>
      <c r="B992" s="993"/>
      <c r="C992" s="994"/>
      <c r="D992" s="994"/>
      <c r="E992" s="775"/>
      <c r="F992" s="775"/>
      <c r="G992" s="993"/>
      <c r="H992" s="824"/>
      <c r="I992" s="995"/>
      <c r="J992" s="996"/>
      <c r="K992" s="995"/>
      <c r="L992" s="993"/>
      <c r="M992" s="993"/>
      <c r="N992" s="996"/>
      <c r="O992" s="915"/>
      <c r="P992" s="915"/>
      <c r="Q992" s="915"/>
    </row>
    <row r="993" spans="1:17" s="689" customFormat="1" x14ac:dyDescent="0.2">
      <c r="A993" s="1012"/>
      <c r="B993" s="993"/>
      <c r="C993" s="994"/>
      <c r="D993" s="994"/>
      <c r="E993" s="775"/>
      <c r="F993" s="775"/>
      <c r="G993" s="993"/>
      <c r="H993" s="824"/>
      <c r="I993" s="995"/>
      <c r="J993" s="996"/>
      <c r="K993" s="995"/>
      <c r="L993" s="993"/>
      <c r="M993" s="993"/>
      <c r="N993" s="996"/>
      <c r="O993" s="915"/>
      <c r="P993" s="915"/>
      <c r="Q993" s="915"/>
    </row>
    <row r="994" spans="1:17" s="689" customFormat="1" x14ac:dyDescent="0.2">
      <c r="A994" s="1012"/>
      <c r="B994" s="993"/>
      <c r="C994" s="994"/>
      <c r="D994" s="994"/>
      <c r="E994" s="775"/>
      <c r="F994" s="775"/>
      <c r="G994" s="993"/>
      <c r="H994" s="824"/>
      <c r="I994" s="995"/>
      <c r="J994" s="996"/>
      <c r="K994" s="995"/>
      <c r="L994" s="993"/>
      <c r="M994" s="993"/>
      <c r="N994" s="996"/>
      <c r="O994" s="915"/>
      <c r="P994" s="915"/>
      <c r="Q994" s="915"/>
    </row>
    <row r="995" spans="1:17" s="689" customFormat="1" x14ac:dyDescent="0.2">
      <c r="A995" s="1012"/>
      <c r="B995" s="993"/>
      <c r="C995" s="994"/>
      <c r="D995" s="994"/>
      <c r="E995" s="775"/>
      <c r="F995" s="775"/>
      <c r="G995" s="993"/>
      <c r="H995" s="824"/>
      <c r="I995" s="995"/>
      <c r="J995" s="996"/>
      <c r="K995" s="995"/>
      <c r="L995" s="993"/>
      <c r="M995" s="993"/>
      <c r="N995" s="996"/>
      <c r="O995" s="915"/>
      <c r="P995" s="915"/>
      <c r="Q995" s="915"/>
    </row>
    <row r="996" spans="1:17" s="689" customFormat="1" x14ac:dyDescent="0.2">
      <c r="A996" s="1012"/>
      <c r="B996" s="993"/>
      <c r="C996" s="994"/>
      <c r="D996" s="994"/>
      <c r="E996" s="775"/>
      <c r="F996" s="775"/>
      <c r="G996" s="993"/>
      <c r="H996" s="824"/>
      <c r="I996" s="995"/>
      <c r="J996" s="996"/>
      <c r="K996" s="995"/>
      <c r="L996" s="993"/>
      <c r="M996" s="993"/>
      <c r="N996" s="996"/>
      <c r="O996" s="915"/>
      <c r="P996" s="915"/>
      <c r="Q996" s="915"/>
    </row>
    <row r="997" spans="1:17" s="689" customFormat="1" x14ac:dyDescent="0.2">
      <c r="A997" s="1012"/>
      <c r="B997" s="993"/>
      <c r="C997" s="994"/>
      <c r="D997" s="994"/>
      <c r="E997" s="775"/>
      <c r="F997" s="775"/>
      <c r="G997" s="993"/>
      <c r="H997" s="824"/>
      <c r="I997" s="995"/>
      <c r="J997" s="996"/>
      <c r="K997" s="995"/>
      <c r="L997" s="993"/>
      <c r="M997" s="993"/>
      <c r="N997" s="996"/>
      <c r="O997" s="915"/>
      <c r="P997" s="915"/>
      <c r="Q997" s="915"/>
    </row>
    <row r="998" spans="1:17" s="689" customFormat="1" x14ac:dyDescent="0.2">
      <c r="A998" s="1012"/>
      <c r="B998" s="993"/>
      <c r="C998" s="994"/>
      <c r="D998" s="994"/>
      <c r="E998" s="775"/>
      <c r="F998" s="775"/>
      <c r="G998" s="993"/>
      <c r="H998" s="824"/>
      <c r="I998" s="995"/>
      <c r="J998" s="996"/>
      <c r="K998" s="995"/>
      <c r="L998" s="993"/>
      <c r="M998" s="993"/>
      <c r="N998" s="996"/>
      <c r="O998" s="915"/>
      <c r="P998" s="915"/>
      <c r="Q998" s="915"/>
    </row>
    <row r="999" spans="1:17" s="689" customFormat="1" x14ac:dyDescent="0.2">
      <c r="A999" s="1012"/>
      <c r="B999" s="993"/>
      <c r="C999" s="994"/>
      <c r="D999" s="994"/>
      <c r="E999" s="775"/>
      <c r="F999" s="775"/>
      <c r="G999" s="993"/>
      <c r="H999" s="824"/>
      <c r="I999" s="995"/>
      <c r="J999" s="996"/>
      <c r="K999" s="995"/>
      <c r="L999" s="993"/>
      <c r="M999" s="993"/>
      <c r="N999" s="996"/>
      <c r="O999" s="915"/>
      <c r="P999" s="915"/>
      <c r="Q999" s="915"/>
    </row>
    <row r="1000" spans="1:17" s="689" customFormat="1" x14ac:dyDescent="0.2">
      <c r="A1000" s="1012"/>
      <c r="B1000" s="993"/>
      <c r="C1000" s="994"/>
      <c r="D1000" s="994"/>
      <c r="E1000" s="775"/>
      <c r="F1000" s="775"/>
      <c r="G1000" s="993"/>
      <c r="H1000" s="824"/>
      <c r="I1000" s="995"/>
      <c r="J1000" s="996"/>
      <c r="K1000" s="995"/>
      <c r="L1000" s="993"/>
      <c r="M1000" s="993"/>
      <c r="N1000" s="996"/>
      <c r="O1000" s="915"/>
      <c r="P1000" s="915"/>
      <c r="Q1000" s="915"/>
    </row>
    <row r="1001" spans="1:17" s="689" customFormat="1" x14ac:dyDescent="0.2">
      <c r="A1001" s="1012"/>
      <c r="B1001" s="993"/>
      <c r="C1001" s="994"/>
      <c r="D1001" s="994"/>
      <c r="E1001" s="775"/>
      <c r="F1001" s="775"/>
      <c r="G1001" s="993"/>
      <c r="H1001" s="824"/>
      <c r="I1001" s="995"/>
      <c r="J1001" s="996"/>
      <c r="K1001" s="995"/>
      <c r="L1001" s="993"/>
      <c r="M1001" s="993"/>
      <c r="N1001" s="996"/>
      <c r="O1001" s="915"/>
      <c r="P1001" s="915"/>
      <c r="Q1001" s="915"/>
    </row>
    <row r="1002" spans="1:17" s="689" customFormat="1" x14ac:dyDescent="0.2">
      <c r="A1002" s="1012"/>
      <c r="B1002" s="993"/>
      <c r="C1002" s="994"/>
      <c r="D1002" s="994"/>
      <c r="E1002" s="775"/>
      <c r="F1002" s="775"/>
      <c r="G1002" s="993"/>
      <c r="H1002" s="824"/>
      <c r="I1002" s="995"/>
      <c r="J1002" s="996"/>
      <c r="K1002" s="995"/>
      <c r="L1002" s="993"/>
      <c r="M1002" s="993"/>
      <c r="N1002" s="996"/>
      <c r="O1002" s="915"/>
      <c r="P1002" s="915"/>
      <c r="Q1002" s="915"/>
    </row>
    <row r="1003" spans="1:17" s="689" customFormat="1" x14ac:dyDescent="0.2">
      <c r="A1003" s="1012"/>
      <c r="B1003" s="993"/>
      <c r="C1003" s="994"/>
      <c r="D1003" s="994"/>
      <c r="E1003" s="775"/>
      <c r="F1003" s="775"/>
      <c r="G1003" s="993"/>
      <c r="H1003" s="824"/>
      <c r="I1003" s="995"/>
      <c r="J1003" s="996"/>
      <c r="K1003" s="995"/>
      <c r="L1003" s="993"/>
      <c r="M1003" s="993"/>
      <c r="N1003" s="996"/>
      <c r="O1003" s="915"/>
      <c r="P1003" s="915"/>
      <c r="Q1003" s="915"/>
    </row>
    <row r="1004" spans="1:17" s="689" customFormat="1" x14ac:dyDescent="0.2">
      <c r="A1004" s="1012"/>
      <c r="B1004" s="993"/>
      <c r="C1004" s="994"/>
      <c r="D1004" s="994"/>
      <c r="E1004" s="775"/>
      <c r="F1004" s="775"/>
      <c r="G1004" s="993"/>
      <c r="H1004" s="824"/>
      <c r="I1004" s="995"/>
      <c r="J1004" s="996"/>
      <c r="K1004" s="995"/>
      <c r="L1004" s="993"/>
      <c r="M1004" s="993"/>
      <c r="N1004" s="996"/>
      <c r="O1004" s="915"/>
      <c r="P1004" s="915"/>
      <c r="Q1004" s="915"/>
    </row>
    <row r="1005" spans="1:17" s="689" customFormat="1" x14ac:dyDescent="0.2">
      <c r="A1005" s="1012"/>
      <c r="B1005" s="993"/>
      <c r="C1005" s="994"/>
      <c r="D1005" s="994"/>
      <c r="E1005" s="775"/>
      <c r="F1005" s="775"/>
      <c r="G1005" s="993"/>
      <c r="H1005" s="824"/>
      <c r="I1005" s="995"/>
      <c r="J1005" s="996"/>
      <c r="K1005" s="995"/>
      <c r="L1005" s="993"/>
      <c r="M1005" s="993"/>
      <c r="N1005" s="996"/>
      <c r="O1005" s="915"/>
      <c r="P1005" s="915"/>
      <c r="Q1005" s="915"/>
    </row>
    <row r="1006" spans="1:17" s="689" customFormat="1" x14ac:dyDescent="0.2">
      <c r="A1006" s="1012"/>
      <c r="B1006" s="993"/>
      <c r="C1006" s="994"/>
      <c r="D1006" s="994"/>
      <c r="E1006" s="775"/>
      <c r="F1006" s="775"/>
      <c r="G1006" s="993"/>
      <c r="H1006" s="824"/>
      <c r="I1006" s="995"/>
      <c r="J1006" s="996"/>
      <c r="K1006" s="995"/>
      <c r="L1006" s="993"/>
      <c r="M1006" s="993"/>
      <c r="N1006" s="996"/>
      <c r="O1006" s="915"/>
      <c r="P1006" s="915"/>
      <c r="Q1006" s="915"/>
    </row>
    <row r="1007" spans="1:17" s="689" customFormat="1" x14ac:dyDescent="0.2">
      <c r="A1007" s="1012"/>
      <c r="B1007" s="993"/>
      <c r="C1007" s="994"/>
      <c r="D1007" s="994"/>
      <c r="E1007" s="775"/>
      <c r="F1007" s="775"/>
      <c r="G1007" s="993"/>
      <c r="H1007" s="824"/>
      <c r="I1007" s="995"/>
      <c r="J1007" s="996"/>
      <c r="K1007" s="995"/>
      <c r="L1007" s="993"/>
      <c r="M1007" s="993"/>
      <c r="N1007" s="996"/>
      <c r="O1007" s="915"/>
      <c r="P1007" s="915"/>
      <c r="Q1007" s="915"/>
    </row>
    <row r="1008" spans="1:17" s="689" customFormat="1" x14ac:dyDescent="0.2">
      <c r="A1008" s="1012"/>
      <c r="B1008" s="993"/>
      <c r="C1008" s="994"/>
      <c r="D1008" s="994"/>
      <c r="E1008" s="775"/>
      <c r="F1008" s="775"/>
      <c r="G1008" s="993"/>
      <c r="H1008" s="824"/>
      <c r="I1008" s="995"/>
      <c r="J1008" s="996"/>
      <c r="K1008" s="995"/>
      <c r="L1008" s="993"/>
      <c r="M1008" s="993"/>
      <c r="N1008" s="996"/>
      <c r="O1008" s="915"/>
      <c r="P1008" s="915"/>
      <c r="Q1008" s="915"/>
    </row>
    <row r="1009" spans="1:17" s="689" customFormat="1" x14ac:dyDescent="0.2">
      <c r="A1009" s="1012"/>
      <c r="B1009" s="993"/>
      <c r="C1009" s="994"/>
      <c r="D1009" s="994"/>
      <c r="E1009" s="775"/>
      <c r="F1009" s="775"/>
      <c r="G1009" s="993"/>
      <c r="H1009" s="824"/>
      <c r="I1009" s="995"/>
      <c r="J1009" s="996"/>
      <c r="K1009" s="995"/>
      <c r="L1009" s="993"/>
      <c r="M1009" s="993"/>
      <c r="N1009" s="996"/>
      <c r="O1009" s="915"/>
      <c r="P1009" s="915"/>
      <c r="Q1009" s="915"/>
    </row>
    <row r="1010" spans="1:17" s="689" customFormat="1" x14ac:dyDescent="0.2">
      <c r="A1010" s="1012"/>
      <c r="B1010" s="993"/>
      <c r="C1010" s="994"/>
      <c r="D1010" s="994"/>
      <c r="E1010" s="775"/>
      <c r="F1010" s="775"/>
      <c r="G1010" s="993"/>
      <c r="H1010" s="824"/>
      <c r="I1010" s="995"/>
      <c r="J1010" s="996"/>
      <c r="K1010" s="995"/>
      <c r="L1010" s="993"/>
      <c r="M1010" s="993"/>
      <c r="N1010" s="996"/>
      <c r="O1010" s="915"/>
      <c r="P1010" s="915"/>
      <c r="Q1010" s="915"/>
    </row>
    <row r="1011" spans="1:17" s="689" customFormat="1" x14ac:dyDescent="0.2">
      <c r="A1011" s="1012"/>
      <c r="B1011" s="993"/>
      <c r="C1011" s="994"/>
      <c r="D1011" s="994"/>
      <c r="E1011" s="775"/>
      <c r="F1011" s="775"/>
      <c r="G1011" s="993"/>
      <c r="H1011" s="824"/>
      <c r="I1011" s="995"/>
      <c r="J1011" s="996"/>
      <c r="K1011" s="995"/>
      <c r="L1011" s="993"/>
      <c r="M1011" s="993"/>
      <c r="N1011" s="996"/>
      <c r="O1011" s="915"/>
      <c r="P1011" s="915"/>
      <c r="Q1011" s="915"/>
    </row>
    <row r="1012" spans="1:17" s="689" customFormat="1" x14ac:dyDescent="0.2">
      <c r="A1012" s="1012"/>
      <c r="B1012" s="993"/>
      <c r="C1012" s="994"/>
      <c r="D1012" s="994"/>
      <c r="E1012" s="775"/>
      <c r="F1012" s="775"/>
      <c r="G1012" s="993"/>
      <c r="H1012" s="824"/>
      <c r="I1012" s="995"/>
      <c r="J1012" s="996"/>
      <c r="K1012" s="995"/>
      <c r="L1012" s="993"/>
      <c r="M1012" s="993"/>
      <c r="N1012" s="996"/>
      <c r="O1012" s="915"/>
      <c r="P1012" s="915"/>
      <c r="Q1012" s="915"/>
    </row>
    <row r="1013" spans="1:17" s="689" customFormat="1" x14ac:dyDescent="0.2">
      <c r="A1013" s="1012"/>
      <c r="B1013" s="993"/>
      <c r="C1013" s="994"/>
      <c r="D1013" s="994"/>
      <c r="E1013" s="775"/>
      <c r="F1013" s="775"/>
      <c r="G1013" s="993"/>
      <c r="H1013" s="824"/>
      <c r="I1013" s="995"/>
      <c r="J1013" s="996"/>
      <c r="K1013" s="995"/>
      <c r="L1013" s="993"/>
      <c r="M1013" s="993"/>
      <c r="N1013" s="996"/>
      <c r="O1013" s="915"/>
      <c r="P1013" s="915"/>
      <c r="Q1013" s="915"/>
    </row>
    <row r="1014" spans="1:17" s="689" customFormat="1" x14ac:dyDescent="0.2">
      <c r="A1014" s="1012"/>
      <c r="B1014" s="993"/>
      <c r="C1014" s="994"/>
      <c r="D1014" s="994"/>
      <c r="E1014" s="775"/>
      <c r="F1014" s="775"/>
      <c r="G1014" s="993"/>
      <c r="H1014" s="824"/>
      <c r="I1014" s="995"/>
      <c r="J1014" s="996"/>
      <c r="K1014" s="995"/>
      <c r="L1014" s="993"/>
      <c r="M1014" s="993"/>
      <c r="N1014" s="996"/>
      <c r="O1014" s="915"/>
      <c r="P1014" s="915"/>
      <c r="Q1014" s="915"/>
    </row>
    <row r="1015" spans="1:17" s="689" customFormat="1" x14ac:dyDescent="0.2">
      <c r="A1015" s="1012"/>
      <c r="B1015" s="993"/>
      <c r="C1015" s="994"/>
      <c r="D1015" s="994"/>
      <c r="E1015" s="775"/>
      <c r="F1015" s="775"/>
      <c r="G1015" s="993"/>
      <c r="H1015" s="824"/>
      <c r="I1015" s="995"/>
      <c r="J1015" s="996"/>
      <c r="K1015" s="995"/>
      <c r="L1015" s="993"/>
      <c r="M1015" s="993"/>
      <c r="N1015" s="996"/>
      <c r="O1015" s="915"/>
      <c r="P1015" s="915"/>
      <c r="Q1015" s="915"/>
    </row>
    <row r="1016" spans="1:17" s="689" customFormat="1" x14ac:dyDescent="0.2">
      <c r="A1016" s="1012"/>
      <c r="B1016" s="993"/>
      <c r="C1016" s="994"/>
      <c r="D1016" s="994"/>
      <c r="E1016" s="775"/>
      <c r="F1016" s="775"/>
      <c r="G1016" s="993"/>
      <c r="H1016" s="824"/>
      <c r="I1016" s="995"/>
      <c r="J1016" s="996"/>
      <c r="K1016" s="995"/>
      <c r="L1016" s="993"/>
      <c r="M1016" s="993"/>
      <c r="N1016" s="996"/>
      <c r="O1016" s="915"/>
      <c r="P1016" s="915"/>
      <c r="Q1016" s="915"/>
    </row>
    <row r="1017" spans="1:17" s="689" customFormat="1" x14ac:dyDescent="0.2">
      <c r="A1017" s="1012"/>
      <c r="B1017" s="993"/>
      <c r="C1017" s="994"/>
      <c r="D1017" s="994"/>
      <c r="E1017" s="775"/>
      <c r="F1017" s="775"/>
      <c r="G1017" s="993"/>
      <c r="H1017" s="824"/>
      <c r="I1017" s="995"/>
      <c r="J1017" s="996"/>
      <c r="K1017" s="995"/>
      <c r="L1017" s="993"/>
      <c r="M1017" s="993"/>
      <c r="N1017" s="996"/>
      <c r="O1017" s="915"/>
      <c r="P1017" s="915"/>
      <c r="Q1017" s="915"/>
    </row>
    <row r="1018" spans="1:17" s="689" customFormat="1" x14ac:dyDescent="0.2">
      <c r="A1018" s="1012"/>
      <c r="B1018" s="993"/>
      <c r="C1018" s="994"/>
      <c r="D1018" s="994"/>
      <c r="E1018" s="775"/>
      <c r="F1018" s="775"/>
      <c r="G1018" s="993"/>
      <c r="H1018" s="824"/>
      <c r="I1018" s="995"/>
      <c r="J1018" s="996"/>
      <c r="K1018" s="995"/>
      <c r="L1018" s="993"/>
      <c r="M1018" s="993"/>
      <c r="N1018" s="996"/>
      <c r="O1018" s="915"/>
      <c r="P1018" s="915"/>
      <c r="Q1018" s="915"/>
    </row>
    <row r="1019" spans="1:17" s="689" customFormat="1" x14ac:dyDescent="0.2">
      <c r="A1019" s="1012"/>
      <c r="B1019" s="993"/>
      <c r="C1019" s="994"/>
      <c r="D1019" s="994"/>
      <c r="E1019" s="775"/>
      <c r="F1019" s="775"/>
      <c r="G1019" s="993"/>
      <c r="H1019" s="824"/>
      <c r="I1019" s="995"/>
      <c r="J1019" s="996"/>
      <c r="K1019" s="995"/>
      <c r="L1019" s="993"/>
      <c r="M1019" s="993"/>
      <c r="N1019" s="996"/>
      <c r="O1019" s="915"/>
      <c r="P1019" s="915"/>
      <c r="Q1019" s="915"/>
    </row>
    <row r="1020" spans="1:17" s="689" customFormat="1" x14ac:dyDescent="0.2">
      <c r="A1020" s="1012"/>
      <c r="B1020" s="993"/>
      <c r="C1020" s="994"/>
      <c r="D1020" s="994"/>
      <c r="E1020" s="775"/>
      <c r="F1020" s="775"/>
      <c r="G1020" s="993"/>
      <c r="H1020" s="824"/>
      <c r="I1020" s="995"/>
      <c r="J1020" s="996"/>
      <c r="K1020" s="995"/>
      <c r="L1020" s="993"/>
      <c r="M1020" s="993"/>
      <c r="N1020" s="996"/>
      <c r="O1020" s="915"/>
      <c r="P1020" s="915"/>
      <c r="Q1020" s="915"/>
    </row>
    <row r="1021" spans="1:17" s="689" customFormat="1" x14ac:dyDescent="0.2">
      <c r="A1021" s="1012"/>
      <c r="B1021" s="993"/>
      <c r="C1021" s="994"/>
      <c r="D1021" s="994"/>
      <c r="E1021" s="775"/>
      <c r="F1021" s="775"/>
      <c r="G1021" s="993"/>
      <c r="H1021" s="824"/>
      <c r="I1021" s="995"/>
      <c r="J1021" s="996"/>
      <c r="K1021" s="995"/>
      <c r="L1021" s="993"/>
      <c r="M1021" s="993"/>
      <c r="N1021" s="996"/>
      <c r="O1021" s="915"/>
      <c r="P1021" s="915"/>
      <c r="Q1021" s="915"/>
    </row>
    <row r="1022" spans="1:17" s="689" customFormat="1" x14ac:dyDescent="0.2">
      <c r="A1022" s="1012"/>
      <c r="B1022" s="993"/>
      <c r="C1022" s="994"/>
      <c r="D1022" s="994"/>
      <c r="E1022" s="775"/>
      <c r="F1022" s="775"/>
      <c r="G1022" s="993"/>
      <c r="H1022" s="824"/>
      <c r="I1022" s="995"/>
      <c r="J1022" s="996"/>
      <c r="K1022" s="995"/>
      <c r="L1022" s="993"/>
      <c r="M1022" s="993"/>
      <c r="N1022" s="996"/>
      <c r="O1022" s="915"/>
      <c r="P1022" s="915"/>
      <c r="Q1022" s="915"/>
    </row>
    <row r="1023" spans="1:17" s="689" customFormat="1" x14ac:dyDescent="0.2">
      <c r="A1023" s="1012"/>
      <c r="B1023" s="993"/>
      <c r="C1023" s="994"/>
      <c r="D1023" s="994"/>
      <c r="E1023" s="775"/>
      <c r="F1023" s="775"/>
      <c r="G1023" s="993"/>
      <c r="H1023" s="824"/>
      <c r="I1023" s="995"/>
      <c r="J1023" s="996"/>
      <c r="K1023" s="995"/>
      <c r="L1023" s="993"/>
      <c r="M1023" s="993"/>
      <c r="N1023" s="996"/>
      <c r="O1023" s="915"/>
      <c r="P1023" s="915"/>
      <c r="Q1023" s="915"/>
    </row>
    <row r="1024" spans="1:17" s="689" customFormat="1" x14ac:dyDescent="0.2">
      <c r="A1024" s="1012"/>
      <c r="B1024" s="993"/>
      <c r="C1024" s="994"/>
      <c r="D1024" s="994"/>
      <c r="E1024" s="775"/>
      <c r="F1024" s="775"/>
      <c r="G1024" s="993"/>
      <c r="H1024" s="824"/>
      <c r="I1024" s="995"/>
      <c r="J1024" s="996"/>
      <c r="K1024" s="995"/>
      <c r="L1024" s="993"/>
      <c r="M1024" s="993"/>
      <c r="N1024" s="996"/>
      <c r="O1024" s="915"/>
      <c r="P1024" s="915"/>
      <c r="Q1024" s="915"/>
    </row>
    <row r="1025" spans="1:17" s="689" customFormat="1" x14ac:dyDescent="0.2">
      <c r="A1025" s="1012"/>
      <c r="B1025" s="993"/>
      <c r="C1025" s="994"/>
      <c r="D1025" s="994"/>
      <c r="E1025" s="775"/>
      <c r="F1025" s="775"/>
      <c r="G1025" s="993"/>
      <c r="H1025" s="824"/>
      <c r="I1025" s="995"/>
      <c r="J1025" s="996"/>
      <c r="K1025" s="995"/>
      <c r="L1025" s="993"/>
      <c r="M1025" s="993"/>
      <c r="N1025" s="996"/>
      <c r="O1025" s="915"/>
      <c r="P1025" s="915"/>
      <c r="Q1025" s="915"/>
    </row>
    <row r="1026" spans="1:17" s="689" customFormat="1" x14ac:dyDescent="0.2">
      <c r="A1026" s="1012"/>
      <c r="B1026" s="993"/>
      <c r="C1026" s="994"/>
      <c r="D1026" s="994"/>
      <c r="E1026" s="775"/>
      <c r="F1026" s="775"/>
      <c r="G1026" s="993"/>
      <c r="H1026" s="824"/>
      <c r="I1026" s="995"/>
      <c r="J1026" s="996"/>
      <c r="K1026" s="995"/>
      <c r="L1026" s="993"/>
      <c r="M1026" s="993"/>
      <c r="N1026" s="996"/>
      <c r="O1026" s="915"/>
      <c r="P1026" s="915"/>
      <c r="Q1026" s="915"/>
    </row>
    <row r="1027" spans="1:17" s="689" customFormat="1" x14ac:dyDescent="0.2">
      <c r="A1027" s="1012"/>
      <c r="B1027" s="993"/>
      <c r="C1027" s="994"/>
      <c r="D1027" s="994"/>
      <c r="E1027" s="775"/>
      <c r="F1027" s="775"/>
      <c r="G1027" s="993"/>
      <c r="H1027" s="824"/>
      <c r="I1027" s="995"/>
      <c r="J1027" s="996"/>
      <c r="K1027" s="995"/>
      <c r="L1027" s="993"/>
      <c r="M1027" s="993"/>
      <c r="N1027" s="996"/>
      <c r="O1027" s="915"/>
      <c r="P1027" s="915"/>
      <c r="Q1027" s="915"/>
    </row>
    <row r="1028" spans="1:17" s="689" customFormat="1" x14ac:dyDescent="0.2">
      <c r="A1028" s="1012"/>
      <c r="B1028" s="993"/>
      <c r="C1028" s="994"/>
      <c r="D1028" s="994"/>
      <c r="E1028" s="775"/>
      <c r="F1028" s="775"/>
      <c r="G1028" s="993"/>
      <c r="H1028" s="824"/>
      <c r="I1028" s="995"/>
      <c r="J1028" s="996"/>
      <c r="K1028" s="995"/>
      <c r="L1028" s="993"/>
      <c r="M1028" s="993"/>
      <c r="N1028" s="996"/>
      <c r="O1028" s="915"/>
      <c r="P1028" s="915"/>
      <c r="Q1028" s="915"/>
    </row>
    <row r="1029" spans="1:17" s="689" customFormat="1" x14ac:dyDescent="0.2">
      <c r="A1029" s="1012"/>
      <c r="B1029" s="993"/>
      <c r="C1029" s="994"/>
      <c r="D1029" s="994"/>
      <c r="E1029" s="775"/>
      <c r="F1029" s="775"/>
      <c r="G1029" s="993"/>
      <c r="H1029" s="824"/>
      <c r="I1029" s="995"/>
      <c r="J1029" s="996"/>
      <c r="K1029" s="995"/>
      <c r="L1029" s="993"/>
      <c r="M1029" s="993"/>
      <c r="N1029" s="996"/>
      <c r="O1029" s="915"/>
      <c r="P1029" s="915"/>
      <c r="Q1029" s="915"/>
    </row>
    <row r="1030" spans="1:17" s="689" customFormat="1" x14ac:dyDescent="0.2">
      <c r="A1030" s="1012"/>
      <c r="B1030" s="993"/>
      <c r="C1030" s="994"/>
      <c r="D1030" s="994"/>
      <c r="E1030" s="775"/>
      <c r="F1030" s="775"/>
      <c r="G1030" s="993"/>
      <c r="H1030" s="824"/>
      <c r="I1030" s="995"/>
      <c r="J1030" s="996"/>
      <c r="K1030" s="995"/>
      <c r="L1030" s="993"/>
      <c r="M1030" s="993"/>
      <c r="N1030" s="996"/>
      <c r="O1030" s="915"/>
      <c r="P1030" s="915"/>
      <c r="Q1030" s="915"/>
    </row>
    <row r="1031" spans="1:17" s="689" customFormat="1" x14ac:dyDescent="0.2">
      <c r="A1031" s="1012"/>
      <c r="B1031" s="993"/>
      <c r="C1031" s="994"/>
      <c r="D1031" s="994"/>
      <c r="E1031" s="775"/>
      <c r="F1031" s="775"/>
      <c r="G1031" s="993"/>
      <c r="H1031" s="824"/>
      <c r="I1031" s="995"/>
      <c r="J1031" s="996"/>
      <c r="K1031" s="995"/>
      <c r="L1031" s="993"/>
      <c r="M1031" s="993"/>
      <c r="N1031" s="996"/>
      <c r="O1031" s="915"/>
      <c r="P1031" s="915"/>
      <c r="Q1031" s="915"/>
    </row>
    <row r="1032" spans="1:17" s="689" customFormat="1" x14ac:dyDescent="0.2">
      <c r="A1032" s="1012"/>
      <c r="B1032" s="993"/>
      <c r="C1032" s="994"/>
      <c r="D1032" s="994"/>
      <c r="E1032" s="775"/>
      <c r="F1032" s="775"/>
      <c r="G1032" s="993"/>
      <c r="H1032" s="824"/>
      <c r="I1032" s="995"/>
      <c r="J1032" s="996"/>
      <c r="K1032" s="995"/>
      <c r="L1032" s="993"/>
      <c r="M1032" s="993"/>
      <c r="N1032" s="996"/>
      <c r="O1032" s="915"/>
      <c r="P1032" s="915"/>
      <c r="Q1032" s="915"/>
    </row>
    <row r="1033" spans="1:17" s="689" customFormat="1" x14ac:dyDescent="0.2">
      <c r="A1033" s="1012"/>
      <c r="B1033" s="993"/>
      <c r="C1033" s="994"/>
      <c r="D1033" s="994"/>
      <c r="E1033" s="775"/>
      <c r="F1033" s="775"/>
      <c r="G1033" s="993"/>
      <c r="H1033" s="824"/>
      <c r="I1033" s="995"/>
      <c r="J1033" s="996"/>
      <c r="K1033" s="995"/>
      <c r="L1033" s="993"/>
      <c r="M1033" s="993"/>
      <c r="N1033" s="996"/>
      <c r="O1033" s="915"/>
      <c r="P1033" s="915"/>
      <c r="Q1033" s="915"/>
    </row>
    <row r="1034" spans="1:17" s="689" customFormat="1" x14ac:dyDescent="0.2">
      <c r="A1034" s="1012"/>
      <c r="B1034" s="993"/>
      <c r="C1034" s="994"/>
      <c r="D1034" s="994"/>
      <c r="E1034" s="775"/>
      <c r="F1034" s="775"/>
      <c r="G1034" s="993"/>
      <c r="H1034" s="824"/>
      <c r="I1034" s="995"/>
      <c r="J1034" s="996"/>
      <c r="K1034" s="995"/>
      <c r="L1034" s="993"/>
      <c r="M1034" s="993"/>
      <c r="N1034" s="996"/>
      <c r="O1034" s="915"/>
      <c r="P1034" s="915"/>
      <c r="Q1034" s="915"/>
    </row>
    <row r="1035" spans="1:17" s="689" customFormat="1" x14ac:dyDescent="0.2">
      <c r="A1035" s="1012"/>
      <c r="B1035" s="993"/>
      <c r="C1035" s="994"/>
      <c r="D1035" s="994"/>
      <c r="E1035" s="775"/>
      <c r="F1035" s="775"/>
      <c r="G1035" s="993"/>
      <c r="H1035" s="824"/>
      <c r="I1035" s="995"/>
      <c r="J1035" s="996"/>
      <c r="K1035" s="995"/>
      <c r="L1035" s="993"/>
      <c r="M1035" s="993"/>
      <c r="N1035" s="996"/>
      <c r="O1035" s="915"/>
      <c r="P1035" s="915"/>
      <c r="Q1035" s="915"/>
    </row>
    <row r="1036" spans="1:17" s="689" customFormat="1" x14ac:dyDescent="0.2">
      <c r="A1036" s="1012"/>
      <c r="B1036" s="993"/>
      <c r="C1036" s="994"/>
      <c r="D1036" s="994"/>
      <c r="E1036" s="775"/>
      <c r="F1036" s="775"/>
      <c r="G1036" s="993"/>
      <c r="H1036" s="824"/>
      <c r="I1036" s="995"/>
      <c r="J1036" s="996"/>
      <c r="K1036" s="995"/>
      <c r="L1036" s="993"/>
      <c r="M1036" s="993"/>
      <c r="N1036" s="996"/>
      <c r="O1036" s="915"/>
      <c r="P1036" s="915"/>
      <c r="Q1036" s="915"/>
    </row>
    <row r="1037" spans="1:17" s="689" customFormat="1" x14ac:dyDescent="0.2">
      <c r="A1037" s="1012"/>
      <c r="B1037" s="993"/>
      <c r="C1037" s="994"/>
      <c r="D1037" s="994"/>
      <c r="E1037" s="775"/>
      <c r="F1037" s="775"/>
      <c r="G1037" s="993"/>
      <c r="H1037" s="824"/>
      <c r="I1037" s="995"/>
      <c r="J1037" s="996"/>
      <c r="K1037" s="995"/>
      <c r="L1037" s="993"/>
      <c r="M1037" s="993"/>
      <c r="N1037" s="996"/>
      <c r="O1037" s="915"/>
      <c r="P1037" s="915"/>
      <c r="Q1037" s="915"/>
    </row>
    <row r="1038" spans="1:17" s="689" customFormat="1" x14ac:dyDescent="0.2">
      <c r="A1038" s="1012"/>
      <c r="B1038" s="993"/>
      <c r="C1038" s="994"/>
      <c r="D1038" s="994"/>
      <c r="E1038" s="775"/>
      <c r="F1038" s="775"/>
      <c r="G1038" s="993"/>
      <c r="H1038" s="824"/>
      <c r="I1038" s="995"/>
      <c r="J1038" s="996"/>
      <c r="K1038" s="995"/>
      <c r="L1038" s="993"/>
      <c r="M1038" s="993"/>
      <c r="N1038" s="996"/>
      <c r="O1038" s="915"/>
      <c r="P1038" s="915"/>
      <c r="Q1038" s="915"/>
    </row>
    <row r="1039" spans="1:17" s="689" customFormat="1" x14ac:dyDescent="0.2">
      <c r="A1039" s="1012"/>
      <c r="B1039" s="993"/>
      <c r="C1039" s="994"/>
      <c r="D1039" s="994"/>
      <c r="E1039" s="775"/>
      <c r="F1039" s="775"/>
      <c r="G1039" s="993"/>
      <c r="H1039" s="824"/>
      <c r="I1039" s="995"/>
      <c r="J1039" s="996"/>
      <c r="K1039" s="995"/>
      <c r="L1039" s="993"/>
      <c r="M1039" s="993"/>
      <c r="N1039" s="996"/>
      <c r="O1039" s="915"/>
      <c r="P1039" s="915"/>
      <c r="Q1039" s="915"/>
    </row>
    <row r="1040" spans="1:17" s="689" customFormat="1" x14ac:dyDescent="0.2">
      <c r="A1040" s="1012"/>
      <c r="B1040" s="993"/>
      <c r="C1040" s="994"/>
      <c r="D1040" s="994"/>
      <c r="E1040" s="775"/>
      <c r="F1040" s="775"/>
      <c r="G1040" s="993"/>
      <c r="H1040" s="824"/>
      <c r="I1040" s="995"/>
      <c r="J1040" s="996"/>
      <c r="K1040" s="995"/>
      <c r="L1040" s="993"/>
      <c r="M1040" s="993"/>
      <c r="N1040" s="996"/>
      <c r="O1040" s="915"/>
      <c r="P1040" s="915"/>
      <c r="Q1040" s="915"/>
    </row>
    <row r="1041" spans="1:17" s="689" customFormat="1" x14ac:dyDescent="0.2">
      <c r="A1041" s="1012"/>
      <c r="B1041" s="993"/>
      <c r="C1041" s="994"/>
      <c r="D1041" s="994"/>
      <c r="E1041" s="775"/>
      <c r="F1041" s="775"/>
      <c r="G1041" s="993"/>
      <c r="H1041" s="824"/>
      <c r="I1041" s="995"/>
      <c r="J1041" s="996"/>
      <c r="K1041" s="995"/>
      <c r="L1041" s="993"/>
      <c r="M1041" s="993"/>
      <c r="N1041" s="996"/>
      <c r="O1041" s="915"/>
      <c r="P1041" s="915"/>
      <c r="Q1041" s="915"/>
    </row>
    <row r="1042" spans="1:17" s="689" customFormat="1" x14ac:dyDescent="0.2">
      <c r="A1042" s="1012"/>
      <c r="B1042" s="993"/>
      <c r="C1042" s="994"/>
      <c r="D1042" s="994"/>
      <c r="E1042" s="775"/>
      <c r="F1042" s="775"/>
      <c r="G1042" s="993"/>
      <c r="H1042" s="824"/>
      <c r="I1042" s="995"/>
      <c r="J1042" s="996"/>
      <c r="K1042" s="995"/>
      <c r="L1042" s="993"/>
      <c r="M1042" s="993"/>
      <c r="N1042" s="996"/>
      <c r="O1042" s="915"/>
      <c r="P1042" s="915"/>
      <c r="Q1042" s="915"/>
    </row>
    <row r="1043" spans="1:17" s="689" customFormat="1" x14ac:dyDescent="0.2">
      <c r="A1043" s="1012"/>
      <c r="B1043" s="993"/>
      <c r="C1043" s="994"/>
      <c r="D1043" s="994"/>
      <c r="E1043" s="775"/>
      <c r="F1043" s="775"/>
      <c r="G1043" s="993"/>
      <c r="H1043" s="824"/>
      <c r="I1043" s="995"/>
      <c r="J1043" s="996"/>
      <c r="K1043" s="995"/>
      <c r="L1043" s="993"/>
      <c r="M1043" s="993"/>
      <c r="N1043" s="996"/>
      <c r="O1043" s="915"/>
      <c r="P1043" s="915"/>
      <c r="Q1043" s="915"/>
    </row>
    <row r="1044" spans="1:17" s="689" customFormat="1" x14ac:dyDescent="0.2">
      <c r="A1044" s="1012"/>
      <c r="B1044" s="993"/>
      <c r="C1044" s="994"/>
      <c r="D1044" s="994"/>
      <c r="E1044" s="775"/>
      <c r="F1044" s="775"/>
      <c r="G1044" s="993"/>
      <c r="H1044" s="824"/>
      <c r="I1044" s="995"/>
      <c r="J1044" s="996"/>
      <c r="K1044" s="995"/>
      <c r="L1044" s="993"/>
      <c r="M1044" s="993"/>
      <c r="N1044" s="996"/>
      <c r="O1044" s="915"/>
      <c r="P1044" s="915"/>
      <c r="Q1044" s="915"/>
    </row>
    <row r="1045" spans="1:17" s="689" customFormat="1" x14ac:dyDescent="0.2">
      <c r="A1045" s="1012"/>
      <c r="B1045" s="993"/>
      <c r="C1045" s="994"/>
      <c r="D1045" s="994"/>
      <c r="E1045" s="775"/>
      <c r="F1045" s="775"/>
      <c r="G1045" s="993"/>
      <c r="H1045" s="824"/>
      <c r="I1045" s="995"/>
      <c r="J1045" s="996"/>
      <c r="K1045" s="995"/>
      <c r="L1045" s="993"/>
      <c r="M1045" s="993"/>
      <c r="N1045" s="996"/>
      <c r="O1045" s="915"/>
      <c r="P1045" s="915"/>
      <c r="Q1045" s="915"/>
    </row>
    <row r="1046" spans="1:17" s="689" customFormat="1" x14ac:dyDescent="0.2">
      <c r="A1046" s="1012"/>
      <c r="B1046" s="993"/>
      <c r="C1046" s="994"/>
      <c r="D1046" s="994"/>
      <c r="E1046" s="775"/>
      <c r="F1046" s="775"/>
      <c r="G1046" s="993"/>
      <c r="H1046" s="824"/>
      <c r="I1046" s="995"/>
      <c r="J1046" s="996"/>
      <c r="K1046" s="995"/>
      <c r="L1046" s="993"/>
      <c r="M1046" s="993"/>
      <c r="N1046" s="996"/>
      <c r="O1046" s="915"/>
      <c r="P1046" s="915"/>
      <c r="Q1046" s="915"/>
    </row>
    <row r="1047" spans="1:17" s="689" customFormat="1" x14ac:dyDescent="0.2">
      <c r="A1047" s="1012"/>
      <c r="B1047" s="993"/>
      <c r="C1047" s="994"/>
      <c r="D1047" s="994"/>
      <c r="E1047" s="775"/>
      <c r="F1047" s="775"/>
      <c r="G1047" s="993"/>
      <c r="H1047" s="824"/>
      <c r="I1047" s="995"/>
      <c r="J1047" s="996"/>
      <c r="K1047" s="995"/>
      <c r="L1047" s="993"/>
      <c r="M1047" s="993"/>
      <c r="N1047" s="996"/>
      <c r="O1047" s="915"/>
      <c r="P1047" s="915"/>
      <c r="Q1047" s="915"/>
    </row>
    <row r="1048" spans="1:17" s="689" customFormat="1" x14ac:dyDescent="0.2">
      <c r="A1048" s="1012"/>
      <c r="B1048" s="993"/>
      <c r="C1048" s="994"/>
      <c r="D1048" s="994"/>
      <c r="E1048" s="775"/>
      <c r="F1048" s="775"/>
      <c r="G1048" s="993"/>
      <c r="H1048" s="824"/>
      <c r="I1048" s="995"/>
      <c r="J1048" s="996"/>
      <c r="K1048" s="995"/>
      <c r="L1048" s="993"/>
      <c r="M1048" s="993"/>
      <c r="N1048" s="996"/>
      <c r="O1048" s="915"/>
      <c r="P1048" s="915"/>
      <c r="Q1048" s="915"/>
    </row>
    <row r="1049" spans="1:17" s="689" customFormat="1" x14ac:dyDescent="0.2">
      <c r="A1049" s="1012"/>
      <c r="B1049" s="993"/>
      <c r="C1049" s="994"/>
      <c r="D1049" s="994"/>
      <c r="E1049" s="775"/>
      <c r="F1049" s="775"/>
      <c r="G1049" s="993"/>
      <c r="H1049" s="824"/>
      <c r="I1049" s="995"/>
      <c r="J1049" s="996"/>
      <c r="K1049" s="995"/>
      <c r="L1049" s="993"/>
      <c r="M1049" s="993"/>
      <c r="N1049" s="996"/>
      <c r="O1049" s="915"/>
      <c r="P1049" s="915"/>
      <c r="Q1049" s="915"/>
    </row>
    <row r="1050" spans="1:17" s="689" customFormat="1" x14ac:dyDescent="0.2">
      <c r="A1050" s="1012"/>
      <c r="B1050" s="993"/>
      <c r="C1050" s="994"/>
      <c r="D1050" s="994"/>
      <c r="E1050" s="775"/>
      <c r="F1050" s="775"/>
      <c r="G1050" s="993"/>
      <c r="H1050" s="824"/>
      <c r="I1050" s="995"/>
      <c r="J1050" s="996"/>
      <c r="K1050" s="995"/>
      <c r="L1050" s="993"/>
      <c r="M1050" s="993"/>
      <c r="N1050" s="996"/>
      <c r="O1050" s="915"/>
      <c r="P1050" s="915"/>
      <c r="Q1050" s="915"/>
    </row>
    <row r="1051" spans="1:17" s="689" customFormat="1" x14ac:dyDescent="0.2">
      <c r="A1051" s="1012"/>
      <c r="B1051" s="993"/>
      <c r="C1051" s="994"/>
      <c r="D1051" s="994"/>
      <c r="E1051" s="775"/>
      <c r="F1051" s="775"/>
      <c r="G1051" s="993"/>
      <c r="H1051" s="824"/>
      <c r="I1051" s="995"/>
      <c r="J1051" s="996"/>
      <c r="K1051" s="995"/>
      <c r="L1051" s="993"/>
      <c r="M1051" s="993"/>
      <c r="N1051" s="996"/>
      <c r="O1051" s="915"/>
      <c r="P1051" s="915"/>
      <c r="Q1051" s="915"/>
    </row>
    <row r="1052" spans="1:17" s="689" customFormat="1" x14ac:dyDescent="0.2">
      <c r="A1052" s="1012"/>
      <c r="B1052" s="993"/>
      <c r="C1052" s="994"/>
      <c r="D1052" s="994"/>
      <c r="E1052" s="775"/>
      <c r="F1052" s="775"/>
      <c r="G1052" s="993"/>
      <c r="H1052" s="824"/>
      <c r="I1052" s="995"/>
      <c r="J1052" s="996"/>
      <c r="K1052" s="995"/>
      <c r="L1052" s="993"/>
      <c r="M1052" s="993"/>
      <c r="N1052" s="996"/>
      <c r="O1052" s="915"/>
      <c r="P1052" s="915"/>
      <c r="Q1052" s="915"/>
    </row>
    <row r="1053" spans="1:17" s="689" customFormat="1" x14ac:dyDescent="0.2">
      <c r="A1053" s="1012"/>
      <c r="B1053" s="993"/>
      <c r="C1053" s="994"/>
      <c r="D1053" s="994"/>
      <c r="E1053" s="775"/>
      <c r="F1053" s="775"/>
      <c r="G1053" s="993"/>
      <c r="H1053" s="824"/>
      <c r="I1053" s="995"/>
      <c r="J1053" s="996"/>
      <c r="K1053" s="995"/>
      <c r="L1053" s="993"/>
      <c r="M1053" s="993"/>
      <c r="N1053" s="996"/>
      <c r="O1053" s="915"/>
      <c r="P1053" s="915"/>
      <c r="Q1053" s="915"/>
    </row>
    <row r="1054" spans="1:17" s="689" customFormat="1" x14ac:dyDescent="0.2">
      <c r="A1054" s="1012"/>
      <c r="B1054" s="993"/>
      <c r="C1054" s="994"/>
      <c r="D1054" s="994"/>
      <c r="E1054" s="775"/>
      <c r="F1054" s="775"/>
      <c r="G1054" s="993"/>
      <c r="H1054" s="824"/>
      <c r="I1054" s="995"/>
      <c r="J1054" s="996"/>
      <c r="K1054" s="995"/>
      <c r="L1054" s="993"/>
      <c r="M1054" s="993"/>
      <c r="N1054" s="996"/>
      <c r="O1054" s="915"/>
      <c r="P1054" s="915"/>
      <c r="Q1054" s="915"/>
    </row>
    <row r="1055" spans="1:17" s="689" customFormat="1" x14ac:dyDescent="0.2">
      <c r="A1055" s="1012"/>
      <c r="B1055" s="993"/>
      <c r="C1055" s="994"/>
      <c r="D1055" s="994"/>
      <c r="E1055" s="775"/>
      <c r="F1055" s="775"/>
      <c r="G1055" s="993"/>
      <c r="H1055" s="824"/>
      <c r="I1055" s="995"/>
      <c r="J1055" s="996"/>
      <c r="K1055" s="995"/>
      <c r="L1055" s="993"/>
      <c r="M1055" s="993"/>
      <c r="N1055" s="996"/>
      <c r="O1055" s="915"/>
      <c r="P1055" s="915"/>
      <c r="Q1055" s="915"/>
    </row>
    <row r="1056" spans="1:17" s="689" customFormat="1" x14ac:dyDescent="0.2">
      <c r="A1056" s="1012"/>
      <c r="B1056" s="993"/>
      <c r="C1056" s="994"/>
      <c r="D1056" s="994"/>
      <c r="E1056" s="775"/>
      <c r="F1056" s="775"/>
      <c r="G1056" s="993"/>
      <c r="H1056" s="824"/>
      <c r="I1056" s="995"/>
      <c r="J1056" s="996"/>
      <c r="K1056" s="995"/>
      <c r="L1056" s="993"/>
      <c r="M1056" s="993"/>
      <c r="N1056" s="996"/>
      <c r="O1056" s="915"/>
      <c r="P1056" s="915"/>
      <c r="Q1056" s="915"/>
    </row>
    <row r="1057" spans="1:17" s="689" customFormat="1" x14ac:dyDescent="0.2">
      <c r="A1057" s="1012"/>
      <c r="B1057" s="993"/>
      <c r="C1057" s="994"/>
      <c r="D1057" s="994"/>
      <c r="E1057" s="775"/>
      <c r="F1057" s="775"/>
      <c r="G1057" s="993"/>
      <c r="H1057" s="824"/>
      <c r="I1057" s="995"/>
      <c r="J1057" s="996"/>
      <c r="K1057" s="995"/>
      <c r="L1057" s="993"/>
      <c r="M1057" s="993"/>
      <c r="N1057" s="996"/>
      <c r="O1057" s="915"/>
      <c r="P1057" s="915"/>
      <c r="Q1057" s="915"/>
    </row>
    <row r="1058" spans="1:17" s="689" customFormat="1" x14ac:dyDescent="0.2">
      <c r="A1058" s="1012"/>
      <c r="B1058" s="993"/>
      <c r="C1058" s="994"/>
      <c r="D1058" s="994"/>
      <c r="E1058" s="775"/>
      <c r="F1058" s="775"/>
      <c r="G1058" s="993"/>
      <c r="H1058" s="824"/>
      <c r="I1058" s="995"/>
      <c r="J1058" s="996"/>
      <c r="K1058" s="995"/>
      <c r="L1058" s="993"/>
      <c r="M1058" s="993"/>
      <c r="N1058" s="996"/>
      <c r="O1058" s="915"/>
      <c r="P1058" s="915"/>
      <c r="Q1058" s="915"/>
    </row>
    <row r="1059" spans="1:17" s="689" customFormat="1" x14ac:dyDescent="0.2">
      <c r="A1059" s="1012"/>
      <c r="B1059" s="993"/>
      <c r="C1059" s="994"/>
      <c r="D1059" s="994"/>
      <c r="E1059" s="775"/>
      <c r="F1059" s="775"/>
      <c r="G1059" s="993"/>
      <c r="H1059" s="824"/>
      <c r="I1059" s="995"/>
      <c r="J1059" s="996"/>
      <c r="K1059" s="995"/>
      <c r="L1059" s="993"/>
      <c r="M1059" s="993"/>
      <c r="N1059" s="996"/>
      <c r="O1059" s="915"/>
      <c r="P1059" s="915"/>
      <c r="Q1059" s="915"/>
    </row>
    <row r="1060" spans="1:17" s="689" customFormat="1" x14ac:dyDescent="0.2">
      <c r="A1060" s="1012"/>
      <c r="B1060" s="993"/>
      <c r="C1060" s="994"/>
      <c r="D1060" s="994"/>
      <c r="E1060" s="775"/>
      <c r="F1060" s="775"/>
      <c r="G1060" s="993"/>
      <c r="H1060" s="824"/>
      <c r="I1060" s="995"/>
      <c r="J1060" s="996"/>
      <c r="K1060" s="995"/>
      <c r="L1060" s="993"/>
      <c r="M1060" s="993"/>
      <c r="N1060" s="996"/>
      <c r="O1060" s="915"/>
      <c r="P1060" s="915"/>
      <c r="Q1060" s="915"/>
    </row>
    <row r="1061" spans="1:17" s="689" customFormat="1" x14ac:dyDescent="0.2">
      <c r="A1061" s="1012"/>
      <c r="B1061" s="993"/>
      <c r="C1061" s="994"/>
      <c r="D1061" s="994"/>
      <c r="E1061" s="775"/>
      <c r="F1061" s="775"/>
      <c r="G1061" s="993"/>
      <c r="H1061" s="824"/>
      <c r="I1061" s="995"/>
      <c r="J1061" s="996"/>
      <c r="K1061" s="995"/>
      <c r="L1061" s="993"/>
      <c r="M1061" s="993"/>
      <c r="N1061" s="996"/>
      <c r="O1061" s="915"/>
      <c r="P1061" s="915"/>
      <c r="Q1061" s="915"/>
    </row>
    <row r="1062" spans="1:17" s="689" customFormat="1" x14ac:dyDescent="0.2">
      <c r="A1062" s="1012"/>
      <c r="B1062" s="993"/>
      <c r="C1062" s="994"/>
      <c r="D1062" s="994"/>
      <c r="E1062" s="775"/>
      <c r="F1062" s="775"/>
      <c r="G1062" s="993"/>
      <c r="H1062" s="824"/>
      <c r="I1062" s="995"/>
      <c r="J1062" s="996"/>
      <c r="K1062" s="995"/>
      <c r="L1062" s="993"/>
      <c r="M1062" s="993"/>
      <c r="N1062" s="996"/>
      <c r="O1062" s="915"/>
      <c r="P1062" s="915"/>
      <c r="Q1062" s="915"/>
    </row>
    <row r="1063" spans="1:17" s="689" customFormat="1" x14ac:dyDescent="0.2">
      <c r="A1063" s="1012"/>
      <c r="B1063" s="993"/>
      <c r="C1063" s="994"/>
      <c r="D1063" s="994"/>
      <c r="E1063" s="775"/>
      <c r="F1063" s="775"/>
      <c r="G1063" s="993"/>
      <c r="H1063" s="824"/>
      <c r="I1063" s="995"/>
      <c r="J1063" s="996"/>
      <c r="K1063" s="995"/>
      <c r="L1063" s="993"/>
      <c r="M1063" s="993"/>
      <c r="N1063" s="996"/>
      <c r="O1063" s="915"/>
      <c r="P1063" s="915"/>
      <c r="Q1063" s="915"/>
    </row>
    <row r="1064" spans="1:17" s="689" customFormat="1" x14ac:dyDescent="0.2">
      <c r="A1064" s="1012"/>
      <c r="B1064" s="993"/>
      <c r="C1064" s="994"/>
      <c r="D1064" s="994"/>
      <c r="E1064" s="775"/>
      <c r="F1064" s="775"/>
      <c r="G1064" s="993"/>
      <c r="H1064" s="824"/>
      <c r="I1064" s="995"/>
      <c r="J1064" s="996"/>
      <c r="K1064" s="995"/>
      <c r="L1064" s="993"/>
      <c r="M1064" s="993"/>
      <c r="N1064" s="996"/>
      <c r="O1064" s="915"/>
      <c r="P1064" s="915"/>
      <c r="Q1064" s="915"/>
    </row>
    <row r="1065" spans="1:17" s="689" customFormat="1" x14ac:dyDescent="0.2">
      <c r="A1065" s="1012"/>
      <c r="B1065" s="993"/>
      <c r="C1065" s="994"/>
      <c r="D1065" s="994"/>
      <c r="E1065" s="775"/>
      <c r="F1065" s="775"/>
      <c r="G1065" s="993"/>
      <c r="H1065" s="824"/>
      <c r="I1065" s="995"/>
      <c r="J1065" s="996"/>
      <c r="K1065" s="995"/>
      <c r="L1065" s="993"/>
      <c r="M1065" s="993"/>
      <c r="N1065" s="996"/>
      <c r="O1065" s="915"/>
      <c r="P1065" s="915"/>
      <c r="Q1065" s="915"/>
    </row>
    <row r="1066" spans="1:17" s="689" customFormat="1" x14ac:dyDescent="0.2">
      <c r="A1066" s="1012"/>
      <c r="B1066" s="993"/>
      <c r="C1066" s="994"/>
      <c r="D1066" s="994"/>
      <c r="E1066" s="775"/>
      <c r="F1066" s="775"/>
      <c r="G1066" s="993"/>
      <c r="H1066" s="824"/>
      <c r="I1066" s="995"/>
      <c r="J1066" s="996"/>
      <c r="K1066" s="995"/>
      <c r="L1066" s="993"/>
      <c r="M1066" s="993"/>
      <c r="N1066" s="996"/>
      <c r="O1066" s="915"/>
      <c r="P1066" s="915"/>
      <c r="Q1066" s="915"/>
    </row>
    <row r="1067" spans="1:17" s="689" customFormat="1" x14ac:dyDescent="0.2">
      <c r="A1067" s="1012"/>
      <c r="B1067" s="993"/>
      <c r="C1067" s="994"/>
      <c r="D1067" s="994"/>
      <c r="E1067" s="775"/>
      <c r="F1067" s="775"/>
      <c r="G1067" s="993"/>
      <c r="H1067" s="824"/>
      <c r="I1067" s="995"/>
      <c r="J1067" s="996"/>
      <c r="K1067" s="995"/>
      <c r="L1067" s="993"/>
      <c r="M1067" s="993"/>
      <c r="N1067" s="996"/>
      <c r="O1067" s="915"/>
      <c r="P1067" s="915"/>
      <c r="Q1067" s="915"/>
    </row>
    <row r="1068" spans="1:17" s="689" customFormat="1" x14ac:dyDescent="0.2">
      <c r="A1068" s="1012"/>
      <c r="B1068" s="993"/>
      <c r="C1068" s="994"/>
      <c r="D1068" s="994"/>
      <c r="E1068" s="775"/>
      <c r="F1068" s="775"/>
      <c r="G1068" s="993"/>
      <c r="H1068" s="824"/>
      <c r="I1068" s="995"/>
      <c r="J1068" s="996"/>
      <c r="K1068" s="995"/>
      <c r="L1068" s="993"/>
      <c r="M1068" s="993"/>
      <c r="N1068" s="996"/>
      <c r="O1068" s="915"/>
      <c r="P1068" s="915"/>
      <c r="Q1068" s="915"/>
    </row>
    <row r="1069" spans="1:17" s="689" customFormat="1" x14ac:dyDescent="0.2">
      <c r="A1069" s="1012"/>
      <c r="B1069" s="993"/>
      <c r="C1069" s="994"/>
      <c r="D1069" s="994"/>
      <c r="E1069" s="775"/>
      <c r="F1069" s="775"/>
      <c r="G1069" s="993"/>
      <c r="H1069" s="824"/>
      <c r="I1069" s="995"/>
      <c r="J1069" s="996"/>
      <c r="K1069" s="995"/>
      <c r="L1069" s="993"/>
      <c r="M1069" s="993"/>
      <c r="N1069" s="996"/>
      <c r="O1069" s="915"/>
      <c r="P1069" s="915"/>
      <c r="Q1069" s="915"/>
    </row>
    <row r="1070" spans="1:17" s="689" customFormat="1" x14ac:dyDescent="0.2">
      <c r="A1070" s="1012"/>
      <c r="B1070" s="993"/>
      <c r="C1070" s="994"/>
      <c r="D1070" s="994"/>
      <c r="E1070" s="775"/>
      <c r="F1070" s="775"/>
      <c r="G1070" s="993"/>
      <c r="H1070" s="824"/>
      <c r="I1070" s="995"/>
      <c r="J1070" s="996"/>
      <c r="K1070" s="995"/>
      <c r="L1070" s="993"/>
      <c r="M1070" s="993"/>
      <c r="N1070" s="996"/>
      <c r="O1070" s="915"/>
      <c r="P1070" s="915"/>
      <c r="Q1070" s="915"/>
    </row>
  </sheetData>
  <mergeCells count="17">
    <mergeCell ref="M6:M8"/>
    <mergeCell ref="A1:L1"/>
    <mergeCell ref="A51:G51"/>
    <mergeCell ref="C11:G11"/>
    <mergeCell ref="N6:N8"/>
    <mergeCell ref="A7:A8"/>
    <mergeCell ref="B7:B8"/>
    <mergeCell ref="C7:C8"/>
    <mergeCell ref="D7:D8"/>
    <mergeCell ref="E7:E8"/>
    <mergeCell ref="A2:L2"/>
    <mergeCell ref="G6:G8"/>
    <mergeCell ref="H6:H8"/>
    <mergeCell ref="I6:I8"/>
    <mergeCell ref="J6:J8"/>
    <mergeCell ref="K6:L7"/>
    <mergeCell ref="A4:L4"/>
  </mergeCells>
  <pageMargins left="0.39370078740157483" right="0.39370078740157483" top="0.84" bottom="0.19685039370078741" header="0.31496062992125984" footer="0.31496062992125984"/>
  <pageSetup paperSize="256" scale="75" orientation="landscape" horizontalDpi="4294967293" verticalDpi="4294967293" r:id="rId1"/>
  <rowBreaks count="1" manualBreakCount="1">
    <brk id="33" max="11" man="1"/>
  </rowBreaks>
  <ignoredErrors>
    <ignoredError sqref="M12:M22 M35:M41 M42:M43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view="pageBreakPreview" zoomScale="80" zoomScaleNormal="100" zoomScaleSheetLayoutView="80" workbookViewId="0">
      <pane ySplit="9" topLeftCell="A43" activePane="bottomLeft" state="frozen"/>
      <selection pane="bottomLeft" activeCell="H42" sqref="H42"/>
    </sheetView>
  </sheetViews>
  <sheetFormatPr defaultColWidth="18.140625" defaultRowHeight="15" x14ac:dyDescent="0.2"/>
  <cols>
    <col min="1" max="1" width="4.7109375" style="903" customWidth="1"/>
    <col min="2" max="2" width="7.42578125" style="901" customWidth="1"/>
    <col min="3" max="3" width="17.7109375" style="900" customWidth="1"/>
    <col min="4" max="4" width="20.85546875" style="900" customWidth="1"/>
    <col min="5" max="5" width="30" style="776" customWidth="1"/>
    <col min="6" max="6" width="13.7109375" style="776" bestFit="1" customWidth="1"/>
    <col min="7" max="7" width="9.5703125" style="901" customWidth="1"/>
    <col min="8" max="8" width="11" style="825" customWidth="1"/>
    <col min="9" max="9" width="13.28515625" style="902" customWidth="1"/>
    <col min="10" max="10" width="17.28515625" style="897" customWidth="1"/>
    <col min="11" max="11" width="12" style="902" customWidth="1"/>
    <col min="12" max="12" width="10.85546875" style="901" customWidth="1"/>
    <col min="13" max="13" width="8.42578125" style="901" customWidth="1"/>
    <col min="14" max="14" width="16.5703125" style="897" customWidth="1"/>
    <col min="15" max="17" width="18.140625" style="915"/>
    <col min="18" max="19" width="18.140625" style="689"/>
    <col min="20" max="16384" width="18.140625" style="690"/>
  </cols>
  <sheetData>
    <row r="1" spans="1:19" ht="15.75" customHeight="1" x14ac:dyDescent="0.25">
      <c r="A1" s="2192" t="s">
        <v>1034</v>
      </c>
      <c r="B1" s="2192"/>
      <c r="C1" s="2192"/>
      <c r="D1" s="2192"/>
      <c r="E1" s="2192"/>
      <c r="F1" s="2192"/>
      <c r="G1" s="2192"/>
      <c r="H1" s="2192"/>
      <c r="I1" s="2192"/>
      <c r="J1" s="2192"/>
      <c r="K1" s="2192"/>
      <c r="L1" s="2192"/>
      <c r="M1" s="2192"/>
      <c r="N1" s="2192"/>
    </row>
    <row r="2" spans="1:19" ht="15.75" customHeight="1" x14ac:dyDescent="0.25">
      <c r="A2" s="2192" t="s">
        <v>1350</v>
      </c>
      <c r="B2" s="2192"/>
      <c r="C2" s="2192"/>
      <c r="D2" s="2192"/>
      <c r="E2" s="2192"/>
      <c r="F2" s="2192"/>
      <c r="G2" s="2192"/>
      <c r="H2" s="2192"/>
      <c r="I2" s="2192"/>
      <c r="J2" s="2192"/>
      <c r="K2" s="2192"/>
      <c r="L2" s="2192"/>
      <c r="M2" s="2192"/>
      <c r="N2" s="2192"/>
    </row>
    <row r="3" spans="1:19" ht="15.75" customHeight="1" x14ac:dyDescent="0.25">
      <c r="A3" s="2192" t="s">
        <v>1907</v>
      </c>
      <c r="B3" s="2192"/>
      <c r="C3" s="2192"/>
      <c r="D3" s="2192"/>
      <c r="E3" s="2192"/>
      <c r="F3" s="2192"/>
      <c r="G3" s="2192"/>
      <c r="H3" s="2192"/>
      <c r="I3" s="2192"/>
      <c r="J3" s="2192"/>
      <c r="K3" s="2192"/>
      <c r="L3" s="2192"/>
      <c r="M3" s="2192"/>
      <c r="N3" s="2192"/>
    </row>
    <row r="4" spans="1:19" ht="15.75" x14ac:dyDescent="0.25">
      <c r="A4" s="898"/>
      <c r="B4" s="899"/>
    </row>
    <row r="5" spans="1:19" ht="8.25" customHeight="1" x14ac:dyDescent="0.25">
      <c r="I5" s="904"/>
      <c r="J5" s="905"/>
      <c r="K5" s="906"/>
      <c r="L5" s="907"/>
      <c r="M5" s="923"/>
    </row>
    <row r="6" spans="1:19" ht="15" customHeight="1" x14ac:dyDescent="0.25">
      <c r="A6" s="1342"/>
      <c r="B6" s="1343"/>
      <c r="C6" s="1344"/>
      <c r="D6" s="1345"/>
      <c r="E6" s="1346"/>
      <c r="F6" s="1346"/>
      <c r="G6" s="2057" t="s">
        <v>1262</v>
      </c>
      <c r="H6" s="2057" t="s">
        <v>1263</v>
      </c>
      <c r="I6" s="2062" t="s">
        <v>1264</v>
      </c>
      <c r="J6" s="2057" t="s">
        <v>14</v>
      </c>
      <c r="K6" s="2058" t="s">
        <v>876</v>
      </c>
      <c r="L6" s="2059"/>
      <c r="M6" s="2057" t="s">
        <v>1265</v>
      </c>
      <c r="N6" s="2057" t="s">
        <v>1266</v>
      </c>
      <c r="O6" s="915" t="s">
        <v>1333</v>
      </c>
      <c r="P6" s="915" t="s">
        <v>1332</v>
      </c>
      <c r="S6" s="689" t="s">
        <v>1334</v>
      </c>
    </row>
    <row r="7" spans="1:19" ht="30" customHeight="1" x14ac:dyDescent="0.2">
      <c r="A7" s="2053" t="s">
        <v>1261</v>
      </c>
      <c r="B7" s="2055" t="s">
        <v>13</v>
      </c>
      <c r="C7" s="2055" t="s">
        <v>8</v>
      </c>
      <c r="D7" s="2055" t="s">
        <v>9</v>
      </c>
      <c r="E7" s="2055" t="s">
        <v>1</v>
      </c>
      <c r="F7" s="1711" t="s">
        <v>1552</v>
      </c>
      <c r="G7" s="2055"/>
      <c r="H7" s="2055"/>
      <c r="I7" s="2063"/>
      <c r="J7" s="2055"/>
      <c r="K7" s="2060"/>
      <c r="L7" s="2061"/>
      <c r="M7" s="2055"/>
      <c r="N7" s="2055"/>
    </row>
    <row r="8" spans="1:19" s="688" customFormat="1" x14ac:dyDescent="0.2">
      <c r="A8" s="2054"/>
      <c r="B8" s="2056"/>
      <c r="C8" s="2056"/>
      <c r="D8" s="2056"/>
      <c r="E8" s="2056"/>
      <c r="F8" s="1712"/>
      <c r="G8" s="2056"/>
      <c r="H8" s="2056"/>
      <c r="I8" s="2064"/>
      <c r="J8" s="2056"/>
      <c r="K8" s="1347" t="s">
        <v>15</v>
      </c>
      <c r="L8" s="1348" t="s">
        <v>16</v>
      </c>
      <c r="M8" s="2056"/>
      <c r="N8" s="2056"/>
      <c r="O8" s="916"/>
      <c r="P8" s="916"/>
      <c r="Q8" s="916"/>
      <c r="R8" s="914"/>
      <c r="S8" s="914"/>
    </row>
    <row r="9" spans="1:19" s="922" customFormat="1" x14ac:dyDescent="0.2">
      <c r="A9" s="1349">
        <v>1</v>
      </c>
      <c r="B9" s="1350">
        <v>2</v>
      </c>
      <c r="C9" s="1350">
        <v>3</v>
      </c>
      <c r="D9" s="1350">
        <v>4</v>
      </c>
      <c r="E9" s="1350">
        <v>5</v>
      </c>
      <c r="F9" s="1350">
        <v>6</v>
      </c>
      <c r="G9" s="1350">
        <v>7</v>
      </c>
      <c r="H9" s="1350">
        <v>8</v>
      </c>
      <c r="I9" s="1350">
        <v>9</v>
      </c>
      <c r="J9" s="1350">
        <v>10</v>
      </c>
      <c r="K9" s="1350">
        <v>11</v>
      </c>
      <c r="L9" s="1350">
        <v>12</v>
      </c>
      <c r="M9" s="1350">
        <v>13</v>
      </c>
      <c r="N9" s="1350">
        <v>14</v>
      </c>
      <c r="O9" s="920"/>
      <c r="P9" s="920"/>
      <c r="Q9" s="920"/>
      <c r="R9" s="921"/>
      <c r="S9" s="921"/>
    </row>
    <row r="10" spans="1:19" s="908" customFormat="1" ht="20.25" customHeight="1" x14ac:dyDescent="0.2">
      <c r="A10" s="1357"/>
      <c r="B10" s="1358">
        <v>10</v>
      </c>
      <c r="C10" s="1359" t="s">
        <v>409</v>
      </c>
      <c r="D10" s="1358"/>
      <c r="E10" s="1358"/>
      <c r="F10" s="1358"/>
      <c r="G10" s="1358"/>
      <c r="H10" s="1360">
        <f>H11+H30+H33</f>
        <v>61</v>
      </c>
      <c r="I10" s="1562">
        <f>I11+I30+I33</f>
        <v>328300</v>
      </c>
      <c r="J10" s="1362"/>
      <c r="K10" s="1361"/>
      <c r="L10" s="1358"/>
      <c r="M10" s="1358"/>
      <c r="N10" s="1362"/>
      <c r="O10" s="918" t="s">
        <v>1386</v>
      </c>
      <c r="P10" s="918">
        <f>O11+O30+O33</f>
        <v>21</v>
      </c>
      <c r="Q10" s="918"/>
    </row>
    <row r="11" spans="1:19" s="909" customFormat="1" ht="20.25" customHeight="1" x14ac:dyDescent="0.2">
      <c r="A11" s="1363"/>
      <c r="B11" s="1358">
        <v>10421</v>
      </c>
      <c r="C11" s="1362" t="s">
        <v>1051</v>
      </c>
      <c r="D11" s="1563"/>
      <c r="E11" s="1563"/>
      <c r="F11" s="1563"/>
      <c r="G11" s="1358"/>
      <c r="H11" s="1923">
        <f>SUM(H12:H28)</f>
        <v>48</v>
      </c>
      <c r="I11" s="1927">
        <f>SUM(I12:I28)</f>
        <v>232000</v>
      </c>
      <c r="J11" s="1564"/>
      <c r="K11" s="1927">
        <f>SUM(K12:K28)</f>
        <v>384</v>
      </c>
      <c r="L11" s="1381"/>
      <c r="M11" s="1565"/>
      <c r="N11" s="1362"/>
      <c r="O11" s="1904">
        <f>SUM(O12:O28)</f>
        <v>17</v>
      </c>
      <c r="P11" s="912"/>
      <c r="Q11" s="912"/>
    </row>
    <row r="12" spans="1:19" s="909" customFormat="1" ht="30" customHeight="1" x14ac:dyDescent="0.2">
      <c r="A12" s="1364">
        <v>1</v>
      </c>
      <c r="B12" s="1365">
        <v>10421</v>
      </c>
      <c r="C12" s="1372" t="s">
        <v>69</v>
      </c>
      <c r="D12" s="1373" t="s">
        <v>519</v>
      </c>
      <c r="E12" s="1373" t="s">
        <v>1036</v>
      </c>
      <c r="F12" s="1373"/>
      <c r="G12" s="1367" t="s">
        <v>1267</v>
      </c>
      <c r="H12" s="1364">
        <v>4</v>
      </c>
      <c r="I12" s="1566">
        <v>20000</v>
      </c>
      <c r="J12" s="1567" t="s">
        <v>604</v>
      </c>
      <c r="K12" s="1368">
        <f t="shared" ref="K12:K26" si="0">H12*8</f>
        <v>32</v>
      </c>
      <c r="L12" s="1370" t="s">
        <v>30</v>
      </c>
      <c r="M12" s="1374"/>
      <c r="N12" s="1377"/>
      <c r="O12" s="912">
        <v>1</v>
      </c>
      <c r="P12" s="912"/>
      <c r="Q12" s="912"/>
    </row>
    <row r="13" spans="1:19" s="909" customFormat="1" ht="30" customHeight="1" x14ac:dyDescent="0.2">
      <c r="A13" s="1364">
        <v>2</v>
      </c>
      <c r="B13" s="1365">
        <v>10421</v>
      </c>
      <c r="C13" s="1372" t="s">
        <v>69</v>
      </c>
      <c r="D13" s="1373" t="s">
        <v>520</v>
      </c>
      <c r="E13" s="1373" t="s">
        <v>1250</v>
      </c>
      <c r="F13" s="1373"/>
      <c r="G13" s="1367" t="s">
        <v>1267</v>
      </c>
      <c r="H13" s="1364">
        <v>3</v>
      </c>
      <c r="I13" s="1566">
        <v>12000</v>
      </c>
      <c r="J13" s="1567" t="s">
        <v>604</v>
      </c>
      <c r="K13" s="1368">
        <f t="shared" si="0"/>
        <v>24</v>
      </c>
      <c r="L13" s="1370" t="s">
        <v>30</v>
      </c>
      <c r="M13" s="1374"/>
      <c r="N13" s="1377"/>
      <c r="O13" s="912">
        <v>1</v>
      </c>
      <c r="P13" s="912"/>
      <c r="Q13" s="912"/>
    </row>
    <row r="14" spans="1:19" s="909" customFormat="1" ht="30" customHeight="1" x14ac:dyDescent="0.2">
      <c r="A14" s="1364">
        <v>3</v>
      </c>
      <c r="B14" s="1365">
        <v>10421</v>
      </c>
      <c r="C14" s="1372" t="s">
        <v>69</v>
      </c>
      <c r="D14" s="1373" t="s">
        <v>521</v>
      </c>
      <c r="E14" s="1373" t="s">
        <v>1250</v>
      </c>
      <c r="F14" s="1373"/>
      <c r="G14" s="1367" t="s">
        <v>1267</v>
      </c>
      <c r="H14" s="1364">
        <v>2</v>
      </c>
      <c r="I14" s="1566">
        <v>15000</v>
      </c>
      <c r="J14" s="1567" t="s">
        <v>604</v>
      </c>
      <c r="K14" s="1368">
        <f t="shared" si="0"/>
        <v>16</v>
      </c>
      <c r="L14" s="1370" t="s">
        <v>30</v>
      </c>
      <c r="M14" s="1374"/>
      <c r="N14" s="1377"/>
      <c r="O14" s="912">
        <v>1</v>
      </c>
      <c r="P14" s="912"/>
      <c r="Q14" s="912"/>
    </row>
    <row r="15" spans="1:19" s="909" customFormat="1" ht="30" customHeight="1" x14ac:dyDescent="0.2">
      <c r="A15" s="1364">
        <v>4</v>
      </c>
      <c r="B15" s="1365">
        <v>10421</v>
      </c>
      <c r="C15" s="1372" t="s">
        <v>69</v>
      </c>
      <c r="D15" s="1373" t="s">
        <v>522</v>
      </c>
      <c r="E15" s="1373" t="s">
        <v>1250</v>
      </c>
      <c r="F15" s="1373"/>
      <c r="G15" s="1367" t="s">
        <v>1267</v>
      </c>
      <c r="H15" s="1364">
        <v>3</v>
      </c>
      <c r="I15" s="1566">
        <v>12000</v>
      </c>
      <c r="J15" s="1567" t="s">
        <v>604</v>
      </c>
      <c r="K15" s="1368">
        <f t="shared" si="0"/>
        <v>24</v>
      </c>
      <c r="L15" s="1370" t="s">
        <v>30</v>
      </c>
      <c r="M15" s="1374"/>
      <c r="N15" s="1377"/>
      <c r="O15" s="912">
        <v>1</v>
      </c>
      <c r="P15" s="912"/>
      <c r="Q15" s="912"/>
    </row>
    <row r="16" spans="1:19" s="909" customFormat="1" ht="30" customHeight="1" x14ac:dyDescent="0.2">
      <c r="A16" s="1364">
        <v>5</v>
      </c>
      <c r="B16" s="1365">
        <v>10421</v>
      </c>
      <c r="C16" s="1372" t="s">
        <v>69</v>
      </c>
      <c r="D16" s="1373" t="s">
        <v>523</v>
      </c>
      <c r="E16" s="1373" t="s">
        <v>836</v>
      </c>
      <c r="F16" s="1373"/>
      <c r="G16" s="1367" t="s">
        <v>1267</v>
      </c>
      <c r="H16" s="1364">
        <v>4</v>
      </c>
      <c r="I16" s="1566">
        <v>15000</v>
      </c>
      <c r="J16" s="1567" t="s">
        <v>604</v>
      </c>
      <c r="K16" s="1368">
        <f t="shared" si="0"/>
        <v>32</v>
      </c>
      <c r="L16" s="1370" t="s">
        <v>30</v>
      </c>
      <c r="M16" s="1374"/>
      <c r="N16" s="1377"/>
      <c r="O16" s="912">
        <v>1</v>
      </c>
      <c r="P16" s="912"/>
      <c r="Q16" s="912"/>
    </row>
    <row r="17" spans="1:17" s="909" customFormat="1" ht="30" customHeight="1" x14ac:dyDescent="0.2">
      <c r="A17" s="1364">
        <v>6</v>
      </c>
      <c r="B17" s="1365">
        <v>10421</v>
      </c>
      <c r="C17" s="1372" t="s">
        <v>69</v>
      </c>
      <c r="D17" s="1373" t="s">
        <v>524</v>
      </c>
      <c r="E17" s="1373" t="s">
        <v>836</v>
      </c>
      <c r="F17" s="1373"/>
      <c r="G17" s="1367" t="s">
        <v>1267</v>
      </c>
      <c r="H17" s="1364">
        <v>3</v>
      </c>
      <c r="I17" s="1566">
        <v>15000</v>
      </c>
      <c r="J17" s="1567" t="s">
        <v>604</v>
      </c>
      <c r="K17" s="1368">
        <f t="shared" si="0"/>
        <v>24</v>
      </c>
      <c r="L17" s="1370" t="s">
        <v>30</v>
      </c>
      <c r="M17" s="1374"/>
      <c r="N17" s="1377"/>
      <c r="O17" s="912">
        <v>1</v>
      </c>
      <c r="P17" s="912"/>
      <c r="Q17" s="912"/>
    </row>
    <row r="18" spans="1:17" s="909" customFormat="1" ht="30" customHeight="1" x14ac:dyDescent="0.2">
      <c r="A18" s="1364">
        <v>7</v>
      </c>
      <c r="B18" s="1365">
        <v>10421</v>
      </c>
      <c r="C18" s="1372" t="s">
        <v>69</v>
      </c>
      <c r="D18" s="1373" t="s">
        <v>525</v>
      </c>
      <c r="E18" s="1373" t="s">
        <v>1251</v>
      </c>
      <c r="F18" s="1373"/>
      <c r="G18" s="1367" t="s">
        <v>1267</v>
      </c>
      <c r="H18" s="1364">
        <v>4</v>
      </c>
      <c r="I18" s="1566">
        <v>20000</v>
      </c>
      <c r="J18" s="1567" t="s">
        <v>604</v>
      </c>
      <c r="K18" s="1368">
        <f t="shared" si="0"/>
        <v>32</v>
      </c>
      <c r="L18" s="1370" t="s">
        <v>30</v>
      </c>
      <c r="M18" s="1374"/>
      <c r="N18" s="1377"/>
      <c r="O18" s="912">
        <v>1</v>
      </c>
      <c r="P18" s="912"/>
      <c r="Q18" s="912"/>
    </row>
    <row r="19" spans="1:17" s="909" customFormat="1" ht="30" customHeight="1" x14ac:dyDescent="0.2">
      <c r="A19" s="1392">
        <v>8</v>
      </c>
      <c r="B19" s="1393">
        <v>10421</v>
      </c>
      <c r="C19" s="1394" t="s">
        <v>69</v>
      </c>
      <c r="D19" s="1420" t="s">
        <v>526</v>
      </c>
      <c r="E19" s="1420" t="s">
        <v>837</v>
      </c>
      <c r="F19" s="1420"/>
      <c r="G19" s="1396" t="s">
        <v>1267</v>
      </c>
      <c r="H19" s="1392">
        <v>3</v>
      </c>
      <c r="I19" s="1568">
        <v>15000</v>
      </c>
      <c r="J19" s="1569" t="s">
        <v>604</v>
      </c>
      <c r="K19" s="1398">
        <f t="shared" si="0"/>
        <v>24</v>
      </c>
      <c r="L19" s="1397" t="s">
        <v>30</v>
      </c>
      <c r="M19" s="1447"/>
      <c r="N19" s="1400"/>
      <c r="O19" s="912">
        <v>1</v>
      </c>
      <c r="P19" s="912"/>
      <c r="Q19" s="912"/>
    </row>
    <row r="20" spans="1:17" s="909" customFormat="1" ht="30" customHeight="1" x14ac:dyDescent="0.2">
      <c r="A20" s="1295">
        <v>9</v>
      </c>
      <c r="B20" s="1410">
        <v>10421</v>
      </c>
      <c r="C20" s="1411" t="s">
        <v>69</v>
      </c>
      <c r="D20" s="1422" t="s">
        <v>527</v>
      </c>
      <c r="E20" s="1422" t="s">
        <v>838</v>
      </c>
      <c r="F20" s="1422"/>
      <c r="G20" s="1413" t="s">
        <v>1267</v>
      </c>
      <c r="H20" s="1295">
        <v>2</v>
      </c>
      <c r="I20" s="1570">
        <v>15000</v>
      </c>
      <c r="J20" s="1571" t="s">
        <v>604</v>
      </c>
      <c r="K20" s="1415">
        <f t="shared" si="0"/>
        <v>16</v>
      </c>
      <c r="L20" s="1414" t="s">
        <v>30</v>
      </c>
      <c r="M20" s="1449"/>
      <c r="N20" s="1417"/>
      <c r="O20" s="912">
        <v>1</v>
      </c>
      <c r="P20" s="912"/>
      <c r="Q20" s="912"/>
    </row>
    <row r="21" spans="1:17" s="909" customFormat="1" ht="30" customHeight="1" x14ac:dyDescent="0.2">
      <c r="A21" s="1364">
        <v>10</v>
      </c>
      <c r="B21" s="1365">
        <v>10421</v>
      </c>
      <c r="C21" s="1372" t="s">
        <v>69</v>
      </c>
      <c r="D21" s="1373" t="s">
        <v>528</v>
      </c>
      <c r="E21" s="1373" t="s">
        <v>838</v>
      </c>
      <c r="F21" s="1373"/>
      <c r="G21" s="1367" t="s">
        <v>1267</v>
      </c>
      <c r="H21" s="1364">
        <v>3</v>
      </c>
      <c r="I21" s="1566">
        <v>3000</v>
      </c>
      <c r="J21" s="1567" t="s">
        <v>604</v>
      </c>
      <c r="K21" s="1368">
        <f t="shared" si="0"/>
        <v>24</v>
      </c>
      <c r="L21" s="1370" t="s">
        <v>30</v>
      </c>
      <c r="M21" s="1374"/>
      <c r="N21" s="1377"/>
      <c r="O21" s="912">
        <v>1</v>
      </c>
      <c r="P21" s="912"/>
      <c r="Q21" s="912"/>
    </row>
    <row r="22" spans="1:17" s="909" customFormat="1" ht="30" customHeight="1" x14ac:dyDescent="0.2">
      <c r="A22" s="1364">
        <v>11</v>
      </c>
      <c r="B22" s="1365">
        <v>10421</v>
      </c>
      <c r="C22" s="1372" t="s">
        <v>69</v>
      </c>
      <c r="D22" s="1373" t="s">
        <v>529</v>
      </c>
      <c r="E22" s="1373" t="s">
        <v>838</v>
      </c>
      <c r="F22" s="1373"/>
      <c r="G22" s="1367" t="s">
        <v>1267</v>
      </c>
      <c r="H22" s="1364">
        <v>2</v>
      </c>
      <c r="I22" s="1566">
        <v>10000</v>
      </c>
      <c r="J22" s="1567" t="s">
        <v>604</v>
      </c>
      <c r="K22" s="1368">
        <f t="shared" si="0"/>
        <v>16</v>
      </c>
      <c r="L22" s="1370" t="s">
        <v>30</v>
      </c>
      <c r="M22" s="1374"/>
      <c r="N22" s="1377"/>
      <c r="O22" s="912">
        <v>1</v>
      </c>
      <c r="P22" s="912"/>
      <c r="Q22" s="912"/>
    </row>
    <row r="23" spans="1:17" s="909" customFormat="1" ht="30" customHeight="1" x14ac:dyDescent="0.2">
      <c r="A23" s="1364">
        <v>12</v>
      </c>
      <c r="B23" s="1365">
        <v>10421</v>
      </c>
      <c r="C23" s="1372" t="s">
        <v>69</v>
      </c>
      <c r="D23" s="1373" t="s">
        <v>530</v>
      </c>
      <c r="E23" s="1373" t="s">
        <v>1252</v>
      </c>
      <c r="F23" s="1373"/>
      <c r="G23" s="1367" t="s">
        <v>1267</v>
      </c>
      <c r="H23" s="1364">
        <v>4</v>
      </c>
      <c r="I23" s="1566">
        <v>13000</v>
      </c>
      <c r="J23" s="1567" t="s">
        <v>604</v>
      </c>
      <c r="K23" s="1368">
        <f t="shared" si="0"/>
        <v>32</v>
      </c>
      <c r="L23" s="1370" t="s">
        <v>30</v>
      </c>
      <c r="M23" s="1374"/>
      <c r="N23" s="1377"/>
      <c r="O23" s="912">
        <v>1</v>
      </c>
      <c r="P23" s="912"/>
      <c r="Q23" s="912"/>
    </row>
    <row r="24" spans="1:17" s="909" customFormat="1" ht="30" customHeight="1" x14ac:dyDescent="0.2">
      <c r="A24" s="1364">
        <v>13</v>
      </c>
      <c r="B24" s="1365">
        <v>10421</v>
      </c>
      <c r="C24" s="1372" t="s">
        <v>69</v>
      </c>
      <c r="D24" s="1373" t="s">
        <v>531</v>
      </c>
      <c r="E24" s="1373" t="s">
        <v>1252</v>
      </c>
      <c r="F24" s="1373"/>
      <c r="G24" s="1367" t="s">
        <v>1267</v>
      </c>
      <c r="H24" s="1364">
        <v>3</v>
      </c>
      <c r="I24" s="1566">
        <v>15000</v>
      </c>
      <c r="J24" s="1567" t="s">
        <v>604</v>
      </c>
      <c r="K24" s="1368">
        <f t="shared" si="0"/>
        <v>24</v>
      </c>
      <c r="L24" s="1370" t="s">
        <v>30</v>
      </c>
      <c r="M24" s="1374"/>
      <c r="N24" s="1377"/>
      <c r="O24" s="912">
        <v>1</v>
      </c>
      <c r="P24" s="912"/>
      <c r="Q24" s="912"/>
    </row>
    <row r="25" spans="1:17" s="909" customFormat="1" ht="30" customHeight="1" x14ac:dyDescent="0.2">
      <c r="A25" s="1364">
        <v>14</v>
      </c>
      <c r="B25" s="1365">
        <v>10421</v>
      </c>
      <c r="C25" s="1372" t="s">
        <v>69</v>
      </c>
      <c r="D25" s="1373" t="s">
        <v>532</v>
      </c>
      <c r="E25" s="1373" t="s">
        <v>1252</v>
      </c>
      <c r="F25" s="1373"/>
      <c r="G25" s="1367" t="s">
        <v>1267</v>
      </c>
      <c r="H25" s="1364">
        <v>2</v>
      </c>
      <c r="I25" s="1566">
        <v>15000</v>
      </c>
      <c r="J25" s="1567" t="s">
        <v>604</v>
      </c>
      <c r="K25" s="1368">
        <f t="shared" si="0"/>
        <v>16</v>
      </c>
      <c r="L25" s="1370" t="s">
        <v>30</v>
      </c>
      <c r="M25" s="1374"/>
      <c r="N25" s="1377"/>
      <c r="O25" s="912">
        <v>1</v>
      </c>
      <c r="P25" s="912"/>
      <c r="Q25" s="912"/>
    </row>
    <row r="26" spans="1:17" s="909" customFormat="1" ht="30" customHeight="1" x14ac:dyDescent="0.2">
      <c r="A26" s="1364">
        <v>15</v>
      </c>
      <c r="B26" s="1365">
        <v>10421</v>
      </c>
      <c r="C26" s="1372" t="s">
        <v>69</v>
      </c>
      <c r="D26" s="1373" t="s">
        <v>533</v>
      </c>
      <c r="E26" s="1373" t="s">
        <v>1037</v>
      </c>
      <c r="F26" s="1373"/>
      <c r="G26" s="1367" t="s">
        <v>1267</v>
      </c>
      <c r="H26" s="1364">
        <v>2</v>
      </c>
      <c r="I26" s="1566">
        <v>15000</v>
      </c>
      <c r="J26" s="1567" t="s">
        <v>604</v>
      </c>
      <c r="K26" s="1368">
        <f t="shared" si="0"/>
        <v>16</v>
      </c>
      <c r="L26" s="1370" t="s">
        <v>30</v>
      </c>
      <c r="M26" s="1374"/>
      <c r="N26" s="1377"/>
      <c r="O26" s="912">
        <v>1</v>
      </c>
      <c r="P26" s="912"/>
      <c r="Q26" s="912"/>
    </row>
    <row r="27" spans="1:17" s="909" customFormat="1" ht="30" customHeight="1" x14ac:dyDescent="0.2">
      <c r="A27" s="1364">
        <v>16</v>
      </c>
      <c r="B27" s="1365">
        <v>10421</v>
      </c>
      <c r="C27" s="1372" t="s">
        <v>69</v>
      </c>
      <c r="D27" s="1373" t="s">
        <v>534</v>
      </c>
      <c r="E27" s="1373" t="s">
        <v>1253</v>
      </c>
      <c r="F27" s="1373"/>
      <c r="G27" s="1367" t="s">
        <v>1267</v>
      </c>
      <c r="H27" s="1364">
        <v>2</v>
      </c>
      <c r="I27" s="1566">
        <v>10000</v>
      </c>
      <c r="J27" s="1567" t="s">
        <v>604</v>
      </c>
      <c r="K27" s="1368">
        <f>H27*8</f>
        <v>16</v>
      </c>
      <c r="L27" s="1370" t="s">
        <v>30</v>
      </c>
      <c r="M27" s="1374"/>
      <c r="N27" s="1377"/>
      <c r="O27" s="912">
        <v>1</v>
      </c>
      <c r="P27" s="912"/>
      <c r="Q27" s="912"/>
    </row>
    <row r="28" spans="1:17" s="909" customFormat="1" ht="30" customHeight="1" x14ac:dyDescent="0.2">
      <c r="A28" s="1364">
        <v>17</v>
      </c>
      <c r="B28" s="1365">
        <v>10421</v>
      </c>
      <c r="C28" s="1372" t="s">
        <v>69</v>
      </c>
      <c r="D28" s="1373" t="s">
        <v>535</v>
      </c>
      <c r="E28" s="1373" t="s">
        <v>1254</v>
      </c>
      <c r="F28" s="1373"/>
      <c r="G28" s="1367" t="s">
        <v>1267</v>
      </c>
      <c r="H28" s="1364">
        <v>2</v>
      </c>
      <c r="I28" s="1566">
        <v>12000</v>
      </c>
      <c r="J28" s="1567" t="s">
        <v>604</v>
      </c>
      <c r="K28" s="1368">
        <f>H28*8</f>
        <v>16</v>
      </c>
      <c r="L28" s="1370" t="s">
        <v>30</v>
      </c>
      <c r="M28" s="1374"/>
      <c r="N28" s="1377"/>
      <c r="O28" s="912">
        <v>1</v>
      </c>
      <c r="P28" s="912"/>
      <c r="Q28" s="912"/>
    </row>
    <row r="29" spans="1:17" s="909" customFormat="1" ht="7.5" customHeight="1" x14ac:dyDescent="0.2">
      <c r="A29" s="1392"/>
      <c r="B29" s="1393"/>
      <c r="C29" s="1393"/>
      <c r="D29" s="1393"/>
      <c r="E29" s="1393"/>
      <c r="F29" s="1393"/>
      <c r="G29" s="1393"/>
      <c r="H29" s="1393"/>
      <c r="I29" s="1458"/>
      <c r="J29" s="1400"/>
      <c r="K29" s="1458"/>
      <c r="L29" s="1393"/>
      <c r="M29" s="1393"/>
      <c r="N29" s="1400"/>
      <c r="O29" s="912"/>
      <c r="P29" s="912"/>
      <c r="Q29" s="912"/>
    </row>
    <row r="30" spans="1:17" s="909" customFormat="1" ht="30" customHeight="1" x14ac:dyDescent="0.2">
      <c r="A30" s="1424"/>
      <c r="B30" s="1425">
        <v>10422</v>
      </c>
      <c r="C30" s="1426" t="s">
        <v>1053</v>
      </c>
      <c r="D30" s="1427"/>
      <c r="E30" s="1427"/>
      <c r="F30" s="1427"/>
      <c r="G30" s="1425"/>
      <c r="H30" s="1924">
        <f>SUM(H31:H31)</f>
        <v>7</v>
      </c>
      <c r="I30" s="1928">
        <f>SUM(I31:I31)</f>
        <v>48300</v>
      </c>
      <c r="J30" s="1430"/>
      <c r="K30" s="1928">
        <f>SUM(K31)</f>
        <v>360</v>
      </c>
      <c r="L30" s="1428"/>
      <c r="M30" s="1428"/>
      <c r="N30" s="1432"/>
      <c r="O30" s="1904">
        <f>SUM(O31)</f>
        <v>1</v>
      </c>
      <c r="P30" s="912"/>
      <c r="Q30" s="912"/>
    </row>
    <row r="31" spans="1:17" s="909" customFormat="1" ht="30" customHeight="1" x14ac:dyDescent="0.2">
      <c r="A31" s="1364">
        <v>1</v>
      </c>
      <c r="B31" s="1365">
        <v>10422</v>
      </c>
      <c r="C31" s="1436" t="s">
        <v>190</v>
      </c>
      <c r="D31" s="1436" t="s">
        <v>191</v>
      </c>
      <c r="E31" s="1418" t="s">
        <v>625</v>
      </c>
      <c r="F31" s="1418"/>
      <c r="G31" s="1367" t="s">
        <v>1267</v>
      </c>
      <c r="H31" s="1370">
        <v>7</v>
      </c>
      <c r="I31" s="1440">
        <v>48300</v>
      </c>
      <c r="J31" s="1419" t="s">
        <v>606</v>
      </c>
      <c r="K31" s="1440">
        <v>360</v>
      </c>
      <c r="L31" s="1370" t="s">
        <v>30</v>
      </c>
      <c r="M31" s="1370" t="s">
        <v>31</v>
      </c>
      <c r="N31" s="1377"/>
      <c r="O31" s="912">
        <v>1</v>
      </c>
      <c r="P31" s="912"/>
      <c r="Q31" s="912"/>
    </row>
    <row r="32" spans="1:17" s="909" customFormat="1" ht="6.75" customHeight="1" x14ac:dyDescent="0.2">
      <c r="A32" s="1364"/>
      <c r="B32" s="1365"/>
      <c r="C32" s="1436"/>
      <c r="D32" s="1373"/>
      <c r="E32" s="1373"/>
      <c r="F32" s="1373"/>
      <c r="G32" s="1374"/>
      <c r="H32" s="1365"/>
      <c r="I32" s="1423"/>
      <c r="J32" s="1373"/>
      <c r="K32" s="1368"/>
      <c r="L32" s="1364"/>
      <c r="M32" s="1370"/>
      <c r="N32" s="1377"/>
      <c r="O32" s="912"/>
      <c r="P32" s="912"/>
      <c r="Q32" s="912"/>
    </row>
    <row r="33" spans="1:19" s="908" customFormat="1" ht="30" customHeight="1" x14ac:dyDescent="0.2">
      <c r="A33" s="1363"/>
      <c r="B33" s="1358">
        <v>10611</v>
      </c>
      <c r="C33" s="2070" t="s">
        <v>995</v>
      </c>
      <c r="D33" s="2071"/>
      <c r="E33" s="2071"/>
      <c r="F33" s="2071"/>
      <c r="G33" s="2072"/>
      <c r="H33" s="1925">
        <f>SUM(H34:H36)</f>
        <v>6</v>
      </c>
      <c r="I33" s="1929">
        <f>SUM(I34:I36)</f>
        <v>48000</v>
      </c>
      <c r="J33" s="1572"/>
      <c r="K33" s="1939">
        <f>SUM(K34:K36)</f>
        <v>120</v>
      </c>
      <c r="L33" s="1380"/>
      <c r="M33" s="1380"/>
      <c r="N33" s="1362"/>
      <c r="O33" s="1922">
        <f>SUM(O34:O36)</f>
        <v>3</v>
      </c>
      <c r="P33" s="918"/>
      <c r="Q33" s="918"/>
    </row>
    <row r="34" spans="1:19" s="909" customFormat="1" ht="30" customHeight="1" x14ac:dyDescent="0.2">
      <c r="A34" s="1364">
        <v>1</v>
      </c>
      <c r="B34" s="1365">
        <v>10611</v>
      </c>
      <c r="C34" s="1372" t="s">
        <v>69</v>
      </c>
      <c r="D34" s="1418" t="s">
        <v>519</v>
      </c>
      <c r="E34" s="1418" t="s">
        <v>1036</v>
      </c>
      <c r="F34" s="1418"/>
      <c r="G34" s="1367" t="s">
        <v>1267</v>
      </c>
      <c r="H34" s="1439">
        <v>2</v>
      </c>
      <c r="I34" s="1368">
        <v>16000</v>
      </c>
      <c r="J34" s="1419" t="s">
        <v>998</v>
      </c>
      <c r="K34" s="1368">
        <v>40</v>
      </c>
      <c r="L34" s="1450" t="s">
        <v>30</v>
      </c>
      <c r="M34" s="1370"/>
      <c r="N34" s="1377"/>
      <c r="O34" s="912">
        <v>1</v>
      </c>
      <c r="P34" s="912"/>
      <c r="Q34" s="912"/>
    </row>
    <row r="35" spans="1:19" s="909" customFormat="1" ht="30" customHeight="1" x14ac:dyDescent="0.2">
      <c r="A35" s="1364">
        <v>2</v>
      </c>
      <c r="B35" s="1365">
        <v>10611</v>
      </c>
      <c r="C35" s="1372" t="s">
        <v>69</v>
      </c>
      <c r="D35" s="1418" t="s">
        <v>1035</v>
      </c>
      <c r="E35" s="1418" t="s">
        <v>838</v>
      </c>
      <c r="F35" s="1418"/>
      <c r="G35" s="1367" t="s">
        <v>1267</v>
      </c>
      <c r="H35" s="1439">
        <v>2</v>
      </c>
      <c r="I35" s="1368">
        <v>17000</v>
      </c>
      <c r="J35" s="1419" t="s">
        <v>998</v>
      </c>
      <c r="K35" s="1368">
        <v>40</v>
      </c>
      <c r="L35" s="1450" t="s">
        <v>30</v>
      </c>
      <c r="M35" s="1370"/>
      <c r="N35" s="1377"/>
      <c r="O35" s="912">
        <v>1</v>
      </c>
      <c r="P35" s="912"/>
      <c r="Q35" s="912"/>
    </row>
    <row r="36" spans="1:19" s="909" customFormat="1" ht="30" customHeight="1" x14ac:dyDescent="0.2">
      <c r="A36" s="1364">
        <v>3</v>
      </c>
      <c r="B36" s="1365">
        <v>10611</v>
      </c>
      <c r="C36" s="1372" t="s">
        <v>69</v>
      </c>
      <c r="D36" s="1418" t="s">
        <v>527</v>
      </c>
      <c r="E36" s="1418" t="s">
        <v>1037</v>
      </c>
      <c r="F36" s="1418"/>
      <c r="G36" s="1367" t="s">
        <v>1267</v>
      </c>
      <c r="H36" s="1439">
        <v>2</v>
      </c>
      <c r="I36" s="1368">
        <v>15000</v>
      </c>
      <c r="J36" s="1419" t="s">
        <v>998</v>
      </c>
      <c r="K36" s="1368">
        <v>40</v>
      </c>
      <c r="L36" s="1450" t="s">
        <v>30</v>
      </c>
      <c r="M36" s="1370"/>
      <c r="N36" s="1377"/>
      <c r="O36" s="912">
        <v>1</v>
      </c>
      <c r="P36" s="912"/>
      <c r="Q36" s="912"/>
    </row>
    <row r="37" spans="1:19" s="909" customFormat="1" ht="10.5" customHeight="1" x14ac:dyDescent="0.2">
      <c r="A37" s="1364"/>
      <c r="B37" s="1365"/>
      <c r="C37" s="1374"/>
      <c r="D37" s="1436"/>
      <c r="E37" s="1418"/>
      <c r="F37" s="1418"/>
      <c r="G37" s="1365"/>
      <c r="H37" s="1370"/>
      <c r="I37" s="1440"/>
      <c r="J37" s="1419"/>
      <c r="K37" s="1440"/>
      <c r="L37" s="1370"/>
      <c r="M37" s="1370"/>
      <c r="N37" s="1377"/>
      <c r="O37" s="912"/>
      <c r="P37" s="912"/>
      <c r="Q37" s="912"/>
    </row>
    <row r="38" spans="1:19" s="909" customFormat="1" ht="27" customHeight="1" x14ac:dyDescent="0.2">
      <c r="A38" s="1364"/>
      <c r="B38" s="1358">
        <v>14</v>
      </c>
      <c r="C38" s="1359" t="s">
        <v>820</v>
      </c>
      <c r="D38" s="1365"/>
      <c r="E38" s="1365"/>
      <c r="F38" s="1365"/>
      <c r="G38" s="1365"/>
      <c r="H38" s="1358">
        <f>H39</f>
        <v>6</v>
      </c>
      <c r="I38" s="1361">
        <f>I39</f>
        <v>32500</v>
      </c>
      <c r="J38" s="1377"/>
      <c r="K38" s="1376"/>
      <c r="L38" s="1365"/>
      <c r="M38" s="1365"/>
      <c r="N38" s="1377"/>
      <c r="O38" s="918" t="s">
        <v>1489</v>
      </c>
      <c r="P38" s="912">
        <f>O39</f>
        <v>3</v>
      </c>
      <c r="Q38" s="912"/>
    </row>
    <row r="39" spans="1:19" s="909" customFormat="1" ht="30" customHeight="1" x14ac:dyDescent="0.2">
      <c r="A39" s="1364"/>
      <c r="B39" s="1358">
        <v>14111</v>
      </c>
      <c r="C39" s="1359" t="s">
        <v>1065</v>
      </c>
      <c r="D39" s="1365"/>
      <c r="E39" s="1365"/>
      <c r="F39" s="1365"/>
      <c r="G39" s="1365"/>
      <c r="H39" s="1926">
        <f>SUM(H40:H42)</f>
        <v>6</v>
      </c>
      <c r="I39" s="1927">
        <f>SUM(I40:I42)</f>
        <v>32500</v>
      </c>
      <c r="J39" s="1377"/>
      <c r="K39" s="1940">
        <f>SUM(K40:K42)</f>
        <v>340</v>
      </c>
      <c r="L39" s="1365"/>
      <c r="M39" s="1365"/>
      <c r="N39" s="1377"/>
      <c r="O39" s="1904">
        <f>SUM(O40:O42)</f>
        <v>3</v>
      </c>
      <c r="P39" s="912"/>
      <c r="Q39" s="912"/>
    </row>
    <row r="40" spans="1:19" s="909" customFormat="1" ht="30" customHeight="1" x14ac:dyDescent="0.2">
      <c r="A40" s="1364">
        <v>1</v>
      </c>
      <c r="B40" s="1365">
        <v>14111</v>
      </c>
      <c r="C40" s="1372" t="s">
        <v>69</v>
      </c>
      <c r="D40" s="1374" t="s">
        <v>843</v>
      </c>
      <c r="E40" s="1377" t="s">
        <v>836</v>
      </c>
      <c r="F40" s="1377"/>
      <c r="G40" s="1365" t="s">
        <v>1267</v>
      </c>
      <c r="H40" s="1365">
        <v>2</v>
      </c>
      <c r="I40" s="1376">
        <v>11000</v>
      </c>
      <c r="J40" s="1377" t="s">
        <v>822</v>
      </c>
      <c r="K40" s="1376">
        <v>100</v>
      </c>
      <c r="L40" s="1365" t="s">
        <v>823</v>
      </c>
      <c r="M40" s="1365"/>
      <c r="N40" s="1377"/>
      <c r="O40" s="912">
        <v>1</v>
      </c>
      <c r="P40" s="912"/>
      <c r="Q40" s="912"/>
    </row>
    <row r="41" spans="1:19" s="909" customFormat="1" ht="30" customHeight="1" x14ac:dyDescent="0.2">
      <c r="A41" s="1364">
        <v>2</v>
      </c>
      <c r="B41" s="1365">
        <v>14111</v>
      </c>
      <c r="C41" s="1372" t="s">
        <v>69</v>
      </c>
      <c r="D41" s="1374" t="s">
        <v>844</v>
      </c>
      <c r="E41" s="1377" t="s">
        <v>837</v>
      </c>
      <c r="F41" s="1377"/>
      <c r="G41" s="1365" t="s">
        <v>1267</v>
      </c>
      <c r="H41" s="1365">
        <v>2</v>
      </c>
      <c r="I41" s="1376">
        <v>11500</v>
      </c>
      <c r="J41" s="1377" t="s">
        <v>822</v>
      </c>
      <c r="K41" s="1376">
        <v>110</v>
      </c>
      <c r="L41" s="1365" t="s">
        <v>823</v>
      </c>
      <c r="M41" s="1365"/>
      <c r="N41" s="1377"/>
      <c r="O41" s="912">
        <v>1</v>
      </c>
      <c r="P41" s="912"/>
      <c r="Q41" s="912"/>
    </row>
    <row r="42" spans="1:19" s="909" customFormat="1" ht="30" customHeight="1" x14ac:dyDescent="0.2">
      <c r="A42" s="1364">
        <v>3</v>
      </c>
      <c r="B42" s="1365">
        <v>14111</v>
      </c>
      <c r="C42" s="1372" t="s">
        <v>69</v>
      </c>
      <c r="D42" s="1374" t="s">
        <v>721</v>
      </c>
      <c r="E42" s="1377" t="s">
        <v>838</v>
      </c>
      <c r="F42" s="1377"/>
      <c r="G42" s="1365" t="s">
        <v>1267</v>
      </c>
      <c r="H42" s="1365">
        <v>2</v>
      </c>
      <c r="I42" s="1376">
        <v>10000</v>
      </c>
      <c r="J42" s="1377" t="s">
        <v>822</v>
      </c>
      <c r="K42" s="1376">
        <v>130</v>
      </c>
      <c r="L42" s="1365" t="s">
        <v>823</v>
      </c>
      <c r="M42" s="1365"/>
      <c r="N42" s="1377"/>
      <c r="O42" s="912">
        <v>1</v>
      </c>
      <c r="P42" s="912"/>
      <c r="Q42" s="912"/>
    </row>
    <row r="43" spans="1:19" s="909" customFormat="1" ht="4.5" customHeight="1" x14ac:dyDescent="0.2">
      <c r="A43" s="1392"/>
      <c r="B43" s="1393"/>
      <c r="C43" s="1447"/>
      <c r="D43" s="1447"/>
      <c r="E43" s="1393"/>
      <c r="F43" s="1393"/>
      <c r="G43" s="1393"/>
      <c r="H43" s="1574"/>
      <c r="I43" s="1575"/>
      <c r="J43" s="1393"/>
      <c r="K43" s="1458"/>
      <c r="L43" s="1393"/>
      <c r="M43" s="1393"/>
      <c r="N43" s="1400"/>
      <c r="O43" s="912"/>
      <c r="P43" s="912"/>
      <c r="Q43" s="912"/>
    </row>
    <row r="44" spans="1:19" s="909" customFormat="1" ht="30" customHeight="1" x14ac:dyDescent="0.2">
      <c r="A44" s="1424"/>
      <c r="B44" s="1424">
        <v>32</v>
      </c>
      <c r="C44" s="1480" t="s">
        <v>413</v>
      </c>
      <c r="D44" s="1481"/>
      <c r="E44" s="1481"/>
      <c r="F44" s="1481"/>
      <c r="G44" s="1424"/>
      <c r="H44" s="1576">
        <f>H45</f>
        <v>3</v>
      </c>
      <c r="I44" s="1576">
        <f>I45</f>
        <v>0</v>
      </c>
      <c r="J44" s="1577"/>
      <c r="K44" s="1928">
        <f>K45</f>
        <v>0</v>
      </c>
      <c r="L44" s="1428"/>
      <c r="M44" s="1428"/>
      <c r="N44" s="1432"/>
      <c r="O44" s="918" t="s">
        <v>1901</v>
      </c>
      <c r="P44" s="912">
        <f>O45</f>
        <v>1</v>
      </c>
      <c r="Q44" s="912"/>
    </row>
    <row r="45" spans="1:19" s="909" customFormat="1" ht="30" customHeight="1" x14ac:dyDescent="0.2">
      <c r="A45" s="1363"/>
      <c r="B45" s="1363">
        <v>32903</v>
      </c>
      <c r="C45" s="1478" t="s">
        <v>1079</v>
      </c>
      <c r="D45" s="1479"/>
      <c r="E45" s="1479"/>
      <c r="F45" s="1479"/>
      <c r="G45" s="1363"/>
      <c r="H45" s="1925">
        <f>SUM(H46:H46)</f>
        <v>3</v>
      </c>
      <c r="I45" s="1925">
        <f>SUM(I46:I46)</f>
        <v>0</v>
      </c>
      <c r="J45" s="1382"/>
      <c r="K45" s="1941">
        <f>SUM(K46)</f>
        <v>0</v>
      </c>
      <c r="L45" s="1439" t="s">
        <v>69</v>
      </c>
      <c r="M45" s="1380"/>
      <c r="N45" s="1362"/>
      <c r="O45" s="1904">
        <f>SUM(O46)</f>
        <v>1</v>
      </c>
      <c r="P45" s="912"/>
      <c r="Q45" s="912"/>
    </row>
    <row r="46" spans="1:19" s="909" customFormat="1" ht="30" customHeight="1" x14ac:dyDescent="0.2">
      <c r="A46" s="1364">
        <v>1</v>
      </c>
      <c r="B46" s="1364">
        <v>32903</v>
      </c>
      <c r="C46" s="1482" t="s">
        <v>69</v>
      </c>
      <c r="D46" s="1466" t="s">
        <v>1095</v>
      </c>
      <c r="E46" s="1472" t="s">
        <v>837</v>
      </c>
      <c r="F46" s="1472"/>
      <c r="G46" s="1364" t="s">
        <v>1267</v>
      </c>
      <c r="H46" s="1439">
        <v>3</v>
      </c>
      <c r="I46" s="1439" t="s">
        <v>69</v>
      </c>
      <c r="J46" s="1377" t="s">
        <v>1094</v>
      </c>
      <c r="K46" s="1439" t="s">
        <v>69</v>
      </c>
      <c r="L46" s="1439" t="s">
        <v>69</v>
      </c>
      <c r="M46" s="1370"/>
      <c r="N46" s="1377"/>
      <c r="O46" s="912">
        <v>1</v>
      </c>
      <c r="P46" s="912"/>
      <c r="Q46" s="912"/>
    </row>
    <row r="47" spans="1:19" s="913" customFormat="1" ht="30" customHeight="1" thickBot="1" x14ac:dyDescent="0.25">
      <c r="A47" s="2189" t="s">
        <v>15</v>
      </c>
      <c r="B47" s="2190"/>
      <c r="C47" s="2190"/>
      <c r="D47" s="2190"/>
      <c r="E47" s="2190"/>
      <c r="F47" s="2190"/>
      <c r="G47" s="2191"/>
      <c r="H47" s="1578">
        <f>H10+H38+H44</f>
        <v>70</v>
      </c>
      <c r="I47" s="1579">
        <f>I10+I38+I44</f>
        <v>360800</v>
      </c>
      <c r="J47" s="1580"/>
      <c r="K47" s="1581"/>
      <c r="L47" s="1582"/>
      <c r="M47" s="1582"/>
      <c r="N47" s="1580"/>
      <c r="O47" s="919">
        <f>O45+O39+O33+O30+O11</f>
        <v>25</v>
      </c>
      <c r="P47" s="919">
        <f>SUM(P10:P46)</f>
        <v>25</v>
      </c>
      <c r="Q47" s="919"/>
    </row>
    <row r="48" spans="1:19" ht="16.5" thickTop="1" x14ac:dyDescent="0.25">
      <c r="A48" s="1336"/>
      <c r="B48" s="1332"/>
      <c r="C48" s="1330"/>
      <c r="D48" s="1330"/>
      <c r="E48" s="1331"/>
      <c r="F48" s="1331"/>
      <c r="G48" s="1332"/>
      <c r="H48" s="1333"/>
      <c r="I48" s="1334"/>
      <c r="J48" s="1335"/>
      <c r="K48" s="1334"/>
      <c r="L48" s="1332"/>
      <c r="M48" s="1332"/>
      <c r="N48" s="1335"/>
      <c r="O48" s="694"/>
      <c r="P48" s="694"/>
      <c r="Q48" s="694"/>
      <c r="R48" s="690"/>
      <c r="S48" s="690"/>
    </row>
  </sheetData>
  <mergeCells count="17">
    <mergeCell ref="A47:G47"/>
    <mergeCell ref="A1:N1"/>
    <mergeCell ref="A2:N2"/>
    <mergeCell ref="A3:N3"/>
    <mergeCell ref="C33:G33"/>
    <mergeCell ref="N6:N8"/>
    <mergeCell ref="A7:A8"/>
    <mergeCell ref="B7:B8"/>
    <mergeCell ref="C7:C8"/>
    <mergeCell ref="D7:D8"/>
    <mergeCell ref="M6:M8"/>
    <mergeCell ref="E7:E8"/>
    <mergeCell ref="G6:G8"/>
    <mergeCell ref="H6:H8"/>
    <mergeCell ref="I6:I8"/>
    <mergeCell ref="J6:J8"/>
    <mergeCell ref="K6:L7"/>
  </mergeCells>
  <pageMargins left="0.39370078740157483" right="0.39370078740157483" top="0.98425196850393704" bottom="0.19685039370078741" header="0.31496062992125984" footer="0.31496062992125984"/>
  <pageSetup paperSize="256" scale="75" orientation="landscape" horizontalDpi="4294967293" verticalDpi="4294967293" r:id="rId1"/>
  <rowBreaks count="2" manualBreakCount="2">
    <brk id="24" max="12" man="1"/>
    <brk id="43" max="12" man="1"/>
  </rowBreaks>
  <ignoredErrors>
    <ignoredError sqref="M31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view="pageBreakPreview" zoomScale="80" zoomScaleNormal="100" zoomScaleSheetLayoutView="80" workbookViewId="0">
      <selection activeCell="A4" sqref="A4"/>
    </sheetView>
  </sheetViews>
  <sheetFormatPr defaultColWidth="18.140625" defaultRowHeight="15" x14ac:dyDescent="0.2"/>
  <cols>
    <col min="1" max="1" width="4.7109375" style="903" customWidth="1"/>
    <col min="2" max="2" width="7.42578125" style="901" customWidth="1"/>
    <col min="3" max="3" width="17.7109375" style="900" customWidth="1"/>
    <col min="4" max="4" width="13.42578125" style="900" customWidth="1"/>
    <col min="5" max="6" width="37.42578125" style="776" customWidth="1"/>
    <col min="7" max="7" width="7.85546875" style="901" customWidth="1"/>
    <col min="8" max="8" width="9.5703125" style="825" customWidth="1"/>
    <col min="9" max="9" width="11.140625" style="902" customWidth="1"/>
    <col min="10" max="10" width="18.7109375" style="897" customWidth="1"/>
    <col min="11" max="11" width="9.85546875" style="902" customWidth="1"/>
    <col min="12" max="12" width="9.28515625" style="901" customWidth="1"/>
    <col min="13" max="13" width="8.42578125" style="901" customWidth="1"/>
    <col min="14" max="14" width="19.5703125" style="897" customWidth="1"/>
    <col min="15" max="17" width="18.140625" style="915"/>
    <col min="18" max="19" width="18.140625" style="689"/>
    <col min="20" max="16384" width="18.140625" style="690"/>
  </cols>
  <sheetData>
    <row r="1" spans="1:19" ht="15.75" customHeight="1" x14ac:dyDescent="0.25">
      <c r="A1" s="2052" t="s">
        <v>1034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2052"/>
      <c r="N1" s="2052"/>
    </row>
    <row r="2" spans="1:19" ht="15.75" customHeight="1" x14ac:dyDescent="0.25">
      <c r="A2" s="2052" t="s">
        <v>1351</v>
      </c>
      <c r="B2" s="2052"/>
      <c r="C2" s="2052"/>
      <c r="D2" s="2052"/>
      <c r="E2" s="2052"/>
      <c r="F2" s="2052"/>
      <c r="G2" s="2052"/>
      <c r="H2" s="2052"/>
      <c r="I2" s="2052"/>
      <c r="J2" s="2052"/>
      <c r="K2" s="2052"/>
      <c r="L2" s="2052"/>
      <c r="M2" s="2052"/>
      <c r="N2" s="2052"/>
    </row>
    <row r="3" spans="1:19" ht="15.75" customHeight="1" x14ac:dyDescent="0.25">
      <c r="A3" s="2052" t="s">
        <v>1907</v>
      </c>
      <c r="B3" s="2052"/>
      <c r="C3" s="2052"/>
      <c r="D3" s="2052"/>
      <c r="E3" s="2052"/>
      <c r="F3" s="2052"/>
      <c r="G3" s="2052"/>
      <c r="H3" s="2052"/>
      <c r="I3" s="2052"/>
      <c r="J3" s="2052"/>
      <c r="K3" s="2052"/>
      <c r="L3" s="2052"/>
      <c r="M3" s="2052"/>
      <c r="N3" s="2052"/>
    </row>
    <row r="4" spans="1:19" ht="15.75" x14ac:dyDescent="0.25">
      <c r="A4" s="1328"/>
      <c r="B4" s="1329"/>
      <c r="C4" s="1330"/>
      <c r="D4" s="1330"/>
      <c r="E4" s="1331"/>
      <c r="F4" s="1331"/>
      <c r="G4" s="1332"/>
      <c r="H4" s="1333"/>
      <c r="I4" s="1334"/>
      <c r="J4" s="1335"/>
      <c r="K4" s="1334"/>
      <c r="L4" s="1332"/>
      <c r="M4" s="1332"/>
      <c r="N4" s="1335"/>
    </row>
    <row r="5" spans="1:19" ht="8.25" customHeight="1" x14ac:dyDescent="0.25">
      <c r="A5" s="1336"/>
      <c r="B5" s="1332"/>
      <c r="C5" s="1330"/>
      <c r="D5" s="1330"/>
      <c r="E5" s="1331"/>
      <c r="F5" s="1331"/>
      <c r="G5" s="1332"/>
      <c r="H5" s="1333"/>
      <c r="I5" s="1337"/>
      <c r="J5" s="1338"/>
      <c r="K5" s="1339"/>
      <c r="L5" s="1340"/>
      <c r="M5" s="1341"/>
      <c r="N5" s="1335"/>
    </row>
    <row r="6" spans="1:19" ht="15" customHeight="1" x14ac:dyDescent="0.25">
      <c r="A6" s="1342"/>
      <c r="B6" s="1343"/>
      <c r="C6" s="1344"/>
      <c r="D6" s="1345"/>
      <c r="E6" s="1346"/>
      <c r="F6" s="1346"/>
      <c r="G6" s="2057" t="s">
        <v>1262</v>
      </c>
      <c r="H6" s="2057" t="s">
        <v>1263</v>
      </c>
      <c r="I6" s="2062" t="s">
        <v>1264</v>
      </c>
      <c r="J6" s="2057" t="s">
        <v>14</v>
      </c>
      <c r="K6" s="2058" t="s">
        <v>876</v>
      </c>
      <c r="L6" s="2059"/>
      <c r="M6" s="2057" t="s">
        <v>1265</v>
      </c>
      <c r="N6" s="2057" t="s">
        <v>1266</v>
      </c>
      <c r="O6" s="915" t="s">
        <v>1333</v>
      </c>
      <c r="P6" s="915" t="s">
        <v>1332</v>
      </c>
      <c r="S6" s="689" t="s">
        <v>1334</v>
      </c>
    </row>
    <row r="7" spans="1:19" ht="30" customHeight="1" x14ac:dyDescent="0.2">
      <c r="A7" s="2053" t="s">
        <v>1261</v>
      </c>
      <c r="B7" s="2055" t="s">
        <v>13</v>
      </c>
      <c r="C7" s="2055" t="s">
        <v>8</v>
      </c>
      <c r="D7" s="2055" t="s">
        <v>9</v>
      </c>
      <c r="E7" s="2055" t="s">
        <v>1</v>
      </c>
      <c r="F7" s="1711" t="s">
        <v>1552</v>
      </c>
      <c r="G7" s="2055"/>
      <c r="H7" s="2055"/>
      <c r="I7" s="2063"/>
      <c r="J7" s="2055"/>
      <c r="K7" s="2060"/>
      <c r="L7" s="2061"/>
      <c r="M7" s="2055"/>
      <c r="N7" s="2055"/>
    </row>
    <row r="8" spans="1:19" s="688" customFormat="1" x14ac:dyDescent="0.2">
      <c r="A8" s="2054"/>
      <c r="B8" s="2056"/>
      <c r="C8" s="2056"/>
      <c r="D8" s="2056"/>
      <c r="E8" s="2056"/>
      <c r="F8" s="1712"/>
      <c r="G8" s="2056"/>
      <c r="H8" s="2056"/>
      <c r="I8" s="2064"/>
      <c r="J8" s="2056"/>
      <c r="K8" s="1347" t="s">
        <v>15</v>
      </c>
      <c r="L8" s="1348" t="s">
        <v>16</v>
      </c>
      <c r="M8" s="2056"/>
      <c r="N8" s="2056"/>
      <c r="O8" s="916"/>
      <c r="P8" s="916"/>
      <c r="Q8" s="916"/>
      <c r="R8" s="914"/>
      <c r="S8" s="914"/>
    </row>
    <row r="9" spans="1:19" s="922" customFormat="1" x14ac:dyDescent="0.2">
      <c r="A9" s="1349">
        <v>1</v>
      </c>
      <c r="B9" s="1350">
        <v>2</v>
      </c>
      <c r="C9" s="1350">
        <v>3</v>
      </c>
      <c r="D9" s="1350">
        <v>4</v>
      </c>
      <c r="E9" s="1350">
        <v>5</v>
      </c>
      <c r="F9" s="1350">
        <v>6</v>
      </c>
      <c r="G9" s="1350">
        <v>7</v>
      </c>
      <c r="H9" s="1350">
        <v>8</v>
      </c>
      <c r="I9" s="1350">
        <v>9</v>
      </c>
      <c r="J9" s="1350">
        <v>10</v>
      </c>
      <c r="K9" s="1350">
        <v>11</v>
      </c>
      <c r="L9" s="1350">
        <v>12</v>
      </c>
      <c r="M9" s="1350">
        <v>13</v>
      </c>
      <c r="N9" s="1350">
        <v>14</v>
      </c>
      <c r="O9" s="920"/>
      <c r="P9" s="920"/>
      <c r="Q9" s="920"/>
      <c r="R9" s="921"/>
      <c r="S9" s="921"/>
    </row>
    <row r="10" spans="1:19" s="908" customFormat="1" ht="21" customHeight="1" x14ac:dyDescent="0.2">
      <c r="A10" s="1357"/>
      <c r="B10" s="1358">
        <v>10</v>
      </c>
      <c r="C10" s="1359" t="s">
        <v>409</v>
      </c>
      <c r="D10" s="1358"/>
      <c r="E10" s="1358"/>
      <c r="F10" s="1358"/>
      <c r="G10" s="1358"/>
      <c r="H10" s="1583">
        <f>H11+H18</f>
        <v>19</v>
      </c>
      <c r="I10" s="1583">
        <f>I11+I18</f>
        <v>121500</v>
      </c>
      <c r="J10" s="1362"/>
      <c r="K10" s="1361"/>
      <c r="L10" s="1358"/>
      <c r="M10" s="1358"/>
      <c r="N10" s="1362"/>
      <c r="O10" s="918" t="s">
        <v>1386</v>
      </c>
      <c r="P10" s="918">
        <f>O11+O18</f>
        <v>8</v>
      </c>
      <c r="Q10" s="918"/>
    </row>
    <row r="11" spans="1:19" s="908" customFormat="1" ht="23.25" customHeight="1" x14ac:dyDescent="0.2">
      <c r="A11" s="1363"/>
      <c r="B11" s="1358">
        <v>10611</v>
      </c>
      <c r="C11" s="2070" t="s">
        <v>995</v>
      </c>
      <c r="D11" s="2071"/>
      <c r="E11" s="2071"/>
      <c r="F11" s="2071"/>
      <c r="G11" s="2072"/>
      <c r="H11" s="1925">
        <f>SUM(H12:H16)</f>
        <v>10</v>
      </c>
      <c r="I11" s="1929">
        <f>SUM(I12:I16)</f>
        <v>75000</v>
      </c>
      <c r="J11" s="1572"/>
      <c r="K11" s="1939">
        <f>SUM(K12:K16)</f>
        <v>200</v>
      </c>
      <c r="L11" s="1380"/>
      <c r="M11" s="1380"/>
      <c r="N11" s="1362"/>
      <c r="O11" s="1922">
        <v>5</v>
      </c>
      <c r="P11" s="918"/>
      <c r="Q11" s="918"/>
    </row>
    <row r="12" spans="1:19" s="909" customFormat="1" ht="30.75" customHeight="1" x14ac:dyDescent="0.2">
      <c r="A12" s="1364">
        <v>1</v>
      </c>
      <c r="B12" s="1365">
        <v>10611</v>
      </c>
      <c r="C12" s="1372" t="s">
        <v>69</v>
      </c>
      <c r="D12" s="1372" t="s">
        <v>69</v>
      </c>
      <c r="E12" s="1418" t="s">
        <v>1340</v>
      </c>
      <c r="F12" s="1418"/>
      <c r="G12" s="1367" t="s">
        <v>1267</v>
      </c>
      <c r="H12" s="1439">
        <v>2</v>
      </c>
      <c r="I12" s="1368">
        <v>15000</v>
      </c>
      <c r="J12" s="1419" t="s">
        <v>998</v>
      </c>
      <c r="K12" s="1368">
        <v>40</v>
      </c>
      <c r="L12" s="1450" t="s">
        <v>30</v>
      </c>
      <c r="M12" s="1370"/>
      <c r="N12" s="1377"/>
      <c r="O12" s="912">
        <v>1</v>
      </c>
      <c r="P12" s="912"/>
      <c r="Q12" s="912"/>
    </row>
    <row r="13" spans="1:19" s="909" customFormat="1" ht="30.75" customHeight="1" x14ac:dyDescent="0.2">
      <c r="A13" s="1364">
        <v>2</v>
      </c>
      <c r="B13" s="1365">
        <v>10611</v>
      </c>
      <c r="C13" s="1372" t="s">
        <v>69</v>
      </c>
      <c r="D13" s="1372" t="s">
        <v>69</v>
      </c>
      <c r="E13" s="1418" t="s">
        <v>1341</v>
      </c>
      <c r="F13" s="1418"/>
      <c r="G13" s="1367" t="s">
        <v>1267</v>
      </c>
      <c r="H13" s="1439">
        <v>2</v>
      </c>
      <c r="I13" s="1368">
        <v>15000</v>
      </c>
      <c r="J13" s="1419" t="s">
        <v>998</v>
      </c>
      <c r="K13" s="1368">
        <v>40</v>
      </c>
      <c r="L13" s="1450" t="s">
        <v>30</v>
      </c>
      <c r="M13" s="1370"/>
      <c r="N13" s="1377"/>
      <c r="O13" s="912">
        <v>1</v>
      </c>
      <c r="P13" s="912"/>
      <c r="Q13" s="912"/>
    </row>
    <row r="14" spans="1:19" s="909" customFormat="1" ht="30.75" customHeight="1" x14ac:dyDescent="0.2">
      <c r="A14" s="1364">
        <v>3</v>
      </c>
      <c r="B14" s="1365">
        <v>10611</v>
      </c>
      <c r="C14" s="1372" t="s">
        <v>69</v>
      </c>
      <c r="D14" s="1372" t="s">
        <v>69</v>
      </c>
      <c r="E14" s="1418" t="s">
        <v>1342</v>
      </c>
      <c r="F14" s="1418"/>
      <c r="G14" s="1367" t="s">
        <v>1267</v>
      </c>
      <c r="H14" s="1439">
        <v>2</v>
      </c>
      <c r="I14" s="1368">
        <v>15000</v>
      </c>
      <c r="J14" s="1419" t="s">
        <v>998</v>
      </c>
      <c r="K14" s="1368">
        <v>40</v>
      </c>
      <c r="L14" s="1450" t="s">
        <v>30</v>
      </c>
      <c r="M14" s="1370"/>
      <c r="N14" s="1377"/>
      <c r="O14" s="912">
        <v>1</v>
      </c>
      <c r="P14" s="912"/>
      <c r="Q14" s="912"/>
    </row>
    <row r="15" spans="1:19" s="909" customFormat="1" ht="30.75" customHeight="1" x14ac:dyDescent="0.2">
      <c r="A15" s="1364">
        <v>4</v>
      </c>
      <c r="B15" s="1365">
        <v>10611</v>
      </c>
      <c r="C15" s="1372" t="s">
        <v>69</v>
      </c>
      <c r="D15" s="1372" t="s">
        <v>69</v>
      </c>
      <c r="E15" s="1418" t="s">
        <v>1343</v>
      </c>
      <c r="F15" s="1418"/>
      <c r="G15" s="1367" t="s">
        <v>1267</v>
      </c>
      <c r="H15" s="1439">
        <v>2</v>
      </c>
      <c r="I15" s="1368">
        <v>15000</v>
      </c>
      <c r="J15" s="1419" t="s">
        <v>998</v>
      </c>
      <c r="K15" s="1368">
        <v>40</v>
      </c>
      <c r="L15" s="1450" t="s">
        <v>30</v>
      </c>
      <c r="M15" s="1370"/>
      <c r="N15" s="1377"/>
      <c r="O15" s="912">
        <v>1</v>
      </c>
      <c r="P15" s="912"/>
      <c r="Q15" s="912"/>
    </row>
    <row r="16" spans="1:19" s="909" customFormat="1" ht="30.75" customHeight="1" x14ac:dyDescent="0.2">
      <c r="A16" s="1364">
        <v>5</v>
      </c>
      <c r="B16" s="1365">
        <v>10611</v>
      </c>
      <c r="C16" s="1372" t="s">
        <v>69</v>
      </c>
      <c r="D16" s="1372" t="s">
        <v>69</v>
      </c>
      <c r="E16" s="1418" t="s">
        <v>1344</v>
      </c>
      <c r="F16" s="1418"/>
      <c r="G16" s="1367" t="s">
        <v>1267</v>
      </c>
      <c r="H16" s="1439">
        <v>2</v>
      </c>
      <c r="I16" s="1368">
        <v>15000</v>
      </c>
      <c r="J16" s="1419" t="s">
        <v>998</v>
      </c>
      <c r="K16" s="1368">
        <v>40</v>
      </c>
      <c r="L16" s="1450" t="s">
        <v>30</v>
      </c>
      <c r="M16" s="1370"/>
      <c r="N16" s="1377"/>
      <c r="O16" s="912">
        <v>1</v>
      </c>
      <c r="P16" s="912"/>
      <c r="Q16" s="912"/>
    </row>
    <row r="17" spans="1:19" s="909" customFormat="1" ht="9" customHeight="1" x14ac:dyDescent="0.2">
      <c r="A17" s="1392"/>
      <c r="B17" s="1393"/>
      <c r="C17" s="1447"/>
      <c r="D17" s="1584"/>
      <c r="E17" s="1395"/>
      <c r="F17" s="1395"/>
      <c r="G17" s="1393"/>
      <c r="H17" s="1468"/>
      <c r="I17" s="1585"/>
      <c r="J17" s="1399"/>
      <c r="K17" s="1398"/>
      <c r="L17" s="1397"/>
      <c r="M17" s="1397"/>
      <c r="N17" s="1400"/>
      <c r="O17" s="912"/>
      <c r="P17" s="912"/>
      <c r="Q17" s="912"/>
    </row>
    <row r="18" spans="1:19" s="909" customFormat="1" ht="30.75" customHeight="1" x14ac:dyDescent="0.2">
      <c r="A18" s="1424"/>
      <c r="B18" s="1425">
        <v>10622</v>
      </c>
      <c r="C18" s="1426" t="s">
        <v>1057</v>
      </c>
      <c r="D18" s="1586"/>
      <c r="E18" s="1586"/>
      <c r="F18" s="1586"/>
      <c r="G18" s="1586"/>
      <c r="H18" s="1932">
        <f>SUM(H19:H21)</f>
        <v>9</v>
      </c>
      <c r="I18" s="1933">
        <f>SUM(I19:I21)</f>
        <v>46500</v>
      </c>
      <c r="J18" s="1432"/>
      <c r="K18" s="1942">
        <f>SUM(K19:K21)</f>
        <v>105</v>
      </c>
      <c r="L18" s="1425"/>
      <c r="M18" s="1425"/>
      <c r="N18" s="1432"/>
      <c r="O18" s="1904">
        <f>SUM(O19:O21)</f>
        <v>3</v>
      </c>
      <c r="P18" s="912"/>
      <c r="Q18" s="912"/>
    </row>
    <row r="19" spans="1:19" s="909" customFormat="1" ht="30.75" customHeight="1" x14ac:dyDescent="0.2">
      <c r="A19" s="1364">
        <v>1</v>
      </c>
      <c r="B19" s="1365">
        <v>10622</v>
      </c>
      <c r="C19" s="1372" t="s">
        <v>69</v>
      </c>
      <c r="D19" s="1418" t="s">
        <v>1338</v>
      </c>
      <c r="E19" s="1418" t="s">
        <v>1336</v>
      </c>
      <c r="F19" s="1418"/>
      <c r="G19" s="1367" t="s">
        <v>1267</v>
      </c>
      <c r="H19" s="1370">
        <v>3</v>
      </c>
      <c r="I19" s="1440">
        <v>15500</v>
      </c>
      <c r="J19" s="1419" t="s">
        <v>603</v>
      </c>
      <c r="K19" s="1440">
        <v>35</v>
      </c>
      <c r="L19" s="1370" t="s">
        <v>30</v>
      </c>
      <c r="M19" s="1370"/>
      <c r="N19" s="1377"/>
      <c r="O19" s="912">
        <v>1</v>
      </c>
      <c r="P19" s="912"/>
      <c r="Q19" s="912"/>
    </row>
    <row r="20" spans="1:19" s="909" customFormat="1" ht="30.75" customHeight="1" x14ac:dyDescent="0.2">
      <c r="A20" s="1295">
        <v>2</v>
      </c>
      <c r="B20" s="1410">
        <v>10622</v>
      </c>
      <c r="C20" s="1411" t="s">
        <v>69</v>
      </c>
      <c r="D20" s="1441"/>
      <c r="E20" s="1412" t="s">
        <v>1337</v>
      </c>
      <c r="F20" s="1412"/>
      <c r="G20" s="1413" t="s">
        <v>1267</v>
      </c>
      <c r="H20" s="1414">
        <v>3</v>
      </c>
      <c r="I20" s="1588">
        <v>15500</v>
      </c>
      <c r="J20" s="1416" t="s">
        <v>603</v>
      </c>
      <c r="K20" s="1588">
        <v>35</v>
      </c>
      <c r="L20" s="1414" t="s">
        <v>30</v>
      </c>
      <c r="M20" s="1414"/>
      <c r="N20" s="1417"/>
      <c r="O20" s="912">
        <v>1</v>
      </c>
      <c r="P20" s="912"/>
      <c r="Q20" s="912"/>
    </row>
    <row r="21" spans="1:19" s="909" customFormat="1" ht="30.75" customHeight="1" x14ac:dyDescent="0.2">
      <c r="A21" s="1364">
        <v>3</v>
      </c>
      <c r="B21" s="1365">
        <v>10622</v>
      </c>
      <c r="C21" s="1372" t="s">
        <v>69</v>
      </c>
      <c r="D21" s="1418" t="s">
        <v>1339</v>
      </c>
      <c r="E21" s="1418" t="s">
        <v>1336</v>
      </c>
      <c r="F21" s="1418"/>
      <c r="G21" s="1367" t="s">
        <v>1267</v>
      </c>
      <c r="H21" s="1370">
        <v>3</v>
      </c>
      <c r="I21" s="1440">
        <v>15500</v>
      </c>
      <c r="J21" s="1419" t="s">
        <v>603</v>
      </c>
      <c r="K21" s="1440">
        <v>35</v>
      </c>
      <c r="L21" s="1370" t="s">
        <v>30</v>
      </c>
      <c r="M21" s="1370"/>
      <c r="N21" s="1377"/>
      <c r="O21" s="912">
        <v>1</v>
      </c>
      <c r="P21" s="912"/>
      <c r="Q21" s="912"/>
    </row>
    <row r="22" spans="1:19" s="913" customFormat="1" ht="30.75" customHeight="1" thickBot="1" x14ac:dyDescent="0.25">
      <c r="A22" s="2189" t="s">
        <v>15</v>
      </c>
      <c r="B22" s="2190"/>
      <c r="C22" s="2190"/>
      <c r="D22" s="2190"/>
      <c r="E22" s="2190"/>
      <c r="F22" s="2190"/>
      <c r="G22" s="2191"/>
      <c r="H22" s="1579">
        <f>H10</f>
        <v>19</v>
      </c>
      <c r="I22" s="1579">
        <f>I10</f>
        <v>121500</v>
      </c>
      <c r="J22" s="1580"/>
      <c r="K22" s="1581"/>
      <c r="L22" s="1582"/>
      <c r="M22" s="1582"/>
      <c r="N22" s="1580"/>
      <c r="O22" s="919">
        <f>P10</f>
        <v>8</v>
      </c>
      <c r="P22" s="919">
        <f>SUM(P10:P21)</f>
        <v>8</v>
      </c>
      <c r="Q22" s="919"/>
    </row>
    <row r="23" spans="1:19" ht="15.75" thickTop="1" x14ac:dyDescent="0.2">
      <c r="O23" s="694"/>
      <c r="P23" s="694"/>
      <c r="Q23" s="694"/>
      <c r="R23" s="690"/>
      <c r="S23" s="690"/>
    </row>
  </sheetData>
  <mergeCells count="17">
    <mergeCell ref="G6:G8"/>
    <mergeCell ref="A1:N1"/>
    <mergeCell ref="A2:N2"/>
    <mergeCell ref="A3:N3"/>
    <mergeCell ref="A22:G22"/>
    <mergeCell ref="H6:H8"/>
    <mergeCell ref="C11:G11"/>
    <mergeCell ref="N6:N8"/>
    <mergeCell ref="I6:I8"/>
    <mergeCell ref="J6:J8"/>
    <mergeCell ref="K6:L7"/>
    <mergeCell ref="M6:M8"/>
    <mergeCell ref="A7:A8"/>
    <mergeCell ref="B7:B8"/>
    <mergeCell ref="C7:C8"/>
    <mergeCell ref="D7:D8"/>
    <mergeCell ref="E7:E8"/>
  </mergeCells>
  <pageMargins left="0.39370078740157483" right="0.39370078740157483" top="0.98425196850393704" bottom="0.19685039370078741" header="0.31496062992125984" footer="0.31496062992125984"/>
  <pageSetup paperSize="5" scale="7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view="pageBreakPreview" zoomScale="60" zoomScaleNormal="100" workbookViewId="0">
      <selection activeCell="A10" sqref="A10:N276"/>
    </sheetView>
  </sheetViews>
  <sheetFormatPr defaultRowHeight="12.75" x14ac:dyDescent="0.2"/>
  <cols>
    <col min="1" max="1" width="5" customWidth="1"/>
    <col min="2" max="2" width="8.28515625" customWidth="1"/>
    <col min="3" max="3" width="22.42578125" customWidth="1"/>
    <col min="4" max="4" width="17" customWidth="1"/>
    <col min="5" max="5" width="21.5703125" customWidth="1"/>
    <col min="6" max="6" width="12.28515625" customWidth="1"/>
    <col min="7" max="7" width="9.85546875" customWidth="1"/>
    <col min="8" max="8" width="14.5703125" customWidth="1"/>
    <col min="9" max="9" width="22.85546875" customWidth="1"/>
    <col min="10" max="10" width="14.140625" customWidth="1"/>
    <col min="11" max="11" width="10.140625" customWidth="1"/>
    <col min="12" max="13" width="0" hidden="1" customWidth="1"/>
    <col min="14" max="14" width="15.140625" customWidth="1"/>
    <col min="15" max="15" width="15" customWidth="1"/>
  </cols>
  <sheetData>
    <row r="1" spans="1:15" x14ac:dyDescent="0.2">
      <c r="A1" s="1979" t="s">
        <v>446</v>
      </c>
      <c r="B1" s="1979"/>
      <c r="C1" s="1979"/>
      <c r="D1" s="1979"/>
      <c r="E1" s="1979"/>
      <c r="F1" s="1979"/>
      <c r="G1" s="1979"/>
      <c r="H1" s="1979"/>
      <c r="I1" s="1979"/>
      <c r="J1" s="1979"/>
      <c r="K1" s="1979"/>
      <c r="L1" s="1979"/>
      <c r="M1" s="1979"/>
      <c r="N1" s="1979"/>
      <c r="O1" s="1979"/>
    </row>
    <row r="2" spans="1:15" x14ac:dyDescent="0.2">
      <c r="A2" s="1979" t="s">
        <v>449</v>
      </c>
      <c r="B2" s="1979"/>
      <c r="C2" s="1979"/>
      <c r="D2" s="1979"/>
      <c r="E2" s="1979"/>
      <c r="F2" s="1979"/>
      <c r="G2" s="1979"/>
      <c r="H2" s="1979"/>
      <c r="I2" s="1979"/>
      <c r="J2" s="1979"/>
      <c r="K2" s="1979"/>
      <c r="L2" s="1979"/>
      <c r="M2" s="1979"/>
      <c r="N2" s="1979"/>
      <c r="O2" s="1979"/>
    </row>
    <row r="3" spans="1:15" x14ac:dyDescent="0.2">
      <c r="A3" s="1979" t="s">
        <v>448</v>
      </c>
      <c r="B3" s="1979"/>
      <c r="C3" s="1979"/>
      <c r="D3" s="1979"/>
      <c r="E3" s="1979"/>
      <c r="F3" s="1979"/>
      <c r="G3" s="1979"/>
      <c r="H3" s="1979"/>
      <c r="I3" s="1979"/>
      <c r="J3" s="1979"/>
      <c r="K3" s="1979"/>
      <c r="L3" s="1979"/>
      <c r="M3" s="1979"/>
      <c r="N3" s="1979"/>
      <c r="O3" s="1979"/>
    </row>
    <row r="4" spans="1:15" x14ac:dyDescent="0.2">
      <c r="A4" s="2003"/>
      <c r="B4" s="2003"/>
      <c r="C4" s="2003"/>
      <c r="D4" s="2003"/>
      <c r="E4" s="2003"/>
      <c r="F4" s="2003"/>
      <c r="G4" s="2003"/>
      <c r="H4" s="2003"/>
      <c r="I4" s="2003"/>
      <c r="J4" s="2003"/>
      <c r="K4" s="2003"/>
      <c r="L4" s="2003"/>
      <c r="M4" s="2003"/>
      <c r="N4" s="2003"/>
      <c r="O4" s="2003"/>
    </row>
    <row r="5" spans="1:15" x14ac:dyDescent="0.2">
      <c r="A5" s="198" t="s">
        <v>193</v>
      </c>
      <c r="B5" s="198"/>
      <c r="C5" s="196"/>
      <c r="D5" s="196"/>
      <c r="E5" s="196"/>
      <c r="F5" s="196"/>
      <c r="G5" s="196"/>
      <c r="H5" s="196"/>
      <c r="I5" s="196"/>
      <c r="J5" s="196"/>
      <c r="K5" s="197"/>
      <c r="L5" s="196"/>
      <c r="M5" s="196"/>
      <c r="N5" s="196"/>
      <c r="O5" s="196"/>
    </row>
    <row r="6" spans="1:15" x14ac:dyDescent="0.2">
      <c r="A6" s="196"/>
      <c r="B6" s="196"/>
      <c r="C6" s="196"/>
      <c r="D6" s="196"/>
      <c r="E6" s="196"/>
      <c r="F6" s="196"/>
      <c r="G6" s="196"/>
      <c r="H6" s="313"/>
      <c r="I6" s="201"/>
      <c r="J6" s="201"/>
      <c r="K6" s="202"/>
      <c r="L6" s="201"/>
      <c r="M6" s="201"/>
      <c r="N6" s="174"/>
      <c r="O6" s="196"/>
    </row>
    <row r="7" spans="1:15" x14ac:dyDescent="0.2">
      <c r="A7" s="203"/>
      <c r="B7" s="203"/>
      <c r="C7" s="204"/>
      <c r="D7" s="270"/>
      <c r="E7" s="204" t="s">
        <v>1</v>
      </c>
      <c r="F7" s="204" t="s">
        <v>2</v>
      </c>
      <c r="G7" s="205" t="s">
        <v>3</v>
      </c>
      <c r="H7" s="197" t="s">
        <v>4</v>
      </c>
      <c r="I7" s="1999" t="s">
        <v>14</v>
      </c>
      <c r="J7" s="1985" t="s">
        <v>5</v>
      </c>
      <c r="K7" s="1986"/>
      <c r="L7" s="197" t="s">
        <v>4</v>
      </c>
      <c r="M7" s="204" t="s">
        <v>4</v>
      </c>
      <c r="N7" s="204" t="s">
        <v>6</v>
      </c>
      <c r="O7" s="271"/>
    </row>
    <row r="8" spans="1:15" x14ac:dyDescent="0.2">
      <c r="A8" s="207" t="s">
        <v>7</v>
      </c>
      <c r="B8" s="207" t="s">
        <v>13</v>
      </c>
      <c r="C8" s="208" t="s">
        <v>8</v>
      </c>
      <c r="D8" s="272" t="s">
        <v>9</v>
      </c>
      <c r="E8" s="207" t="s">
        <v>189</v>
      </c>
      <c r="F8" s="208" t="s">
        <v>10</v>
      </c>
      <c r="G8" s="209" t="s">
        <v>11</v>
      </c>
      <c r="H8" s="197" t="s">
        <v>12</v>
      </c>
      <c r="I8" s="2000"/>
      <c r="J8" s="207" t="s">
        <v>15</v>
      </c>
      <c r="K8" s="204" t="s">
        <v>16</v>
      </c>
      <c r="L8" s="197" t="s">
        <v>17</v>
      </c>
      <c r="M8" s="208" t="s">
        <v>18</v>
      </c>
      <c r="N8" s="208" t="s">
        <v>19</v>
      </c>
      <c r="O8" s="211" t="s">
        <v>72</v>
      </c>
    </row>
    <row r="9" spans="1:15" x14ac:dyDescent="0.2">
      <c r="A9" s="207"/>
      <c r="B9" s="207"/>
      <c r="C9" s="208"/>
      <c r="D9" s="272"/>
      <c r="E9" s="207"/>
      <c r="F9" s="208" t="s">
        <v>20</v>
      </c>
      <c r="G9" s="209" t="s">
        <v>21</v>
      </c>
      <c r="H9" s="207" t="s">
        <v>22</v>
      </c>
      <c r="I9" s="2001"/>
      <c r="J9" s="207"/>
      <c r="K9" s="208"/>
      <c r="L9" s="272" t="s">
        <v>22</v>
      </c>
      <c r="M9" s="208" t="s">
        <v>23</v>
      </c>
      <c r="N9" s="208" t="s">
        <v>24</v>
      </c>
      <c r="O9" s="312"/>
    </row>
    <row r="10" spans="1:15" ht="15" customHeight="1" x14ac:dyDescent="0.2">
      <c r="A10" s="214">
        <v>1</v>
      </c>
      <c r="B10" s="214">
        <v>2</v>
      </c>
      <c r="C10" s="214">
        <v>3</v>
      </c>
      <c r="D10" s="214">
        <v>4</v>
      </c>
      <c r="E10" s="214">
        <v>5</v>
      </c>
      <c r="F10" s="214">
        <v>6</v>
      </c>
      <c r="G10" s="214">
        <v>7</v>
      </c>
      <c r="H10" s="214">
        <v>8</v>
      </c>
      <c r="I10" s="214">
        <v>9</v>
      </c>
      <c r="J10" s="214">
        <v>10</v>
      </c>
      <c r="K10" s="214">
        <v>11</v>
      </c>
      <c r="L10" s="214">
        <v>12</v>
      </c>
      <c r="M10" s="214">
        <v>13</v>
      </c>
      <c r="N10" s="214">
        <v>12</v>
      </c>
      <c r="O10" s="214">
        <v>13</v>
      </c>
    </row>
    <row r="11" spans="1:15" ht="15" customHeight="1" x14ac:dyDescent="0.2">
      <c r="A11" s="207"/>
      <c r="B11" s="207"/>
      <c r="C11" s="311"/>
      <c r="D11" s="370"/>
      <c r="E11" s="371"/>
      <c r="F11" s="311"/>
      <c r="G11" s="372"/>
      <c r="H11" s="368"/>
      <c r="I11" s="208"/>
      <c r="J11" s="368"/>
      <c r="K11" s="208"/>
      <c r="L11" s="368"/>
      <c r="M11" s="368"/>
      <c r="N11" s="208"/>
      <c r="O11" s="271"/>
    </row>
    <row r="12" spans="1:15" ht="15" customHeight="1" x14ac:dyDescent="0.2">
      <c r="A12" s="221"/>
      <c r="B12" s="232">
        <v>10</v>
      </c>
      <c r="C12" s="233" t="s">
        <v>409</v>
      </c>
      <c r="D12" s="195"/>
      <c r="E12" s="195"/>
      <c r="F12" s="195"/>
      <c r="G12" s="234">
        <f>+G14</f>
        <v>4</v>
      </c>
      <c r="H12" s="234">
        <f>+H14</f>
        <v>11145</v>
      </c>
      <c r="I12" s="221"/>
      <c r="J12" s="229"/>
      <c r="K12" s="221"/>
      <c r="L12" s="229"/>
      <c r="M12" s="229"/>
      <c r="N12" s="221"/>
      <c r="O12" s="195"/>
    </row>
    <row r="13" spans="1:15" ht="15" customHeight="1" x14ac:dyDescent="0.2">
      <c r="A13" s="221"/>
      <c r="B13" s="232"/>
      <c r="C13" s="233"/>
      <c r="D13" s="195"/>
      <c r="E13" s="195"/>
      <c r="F13" s="195"/>
      <c r="G13" s="229"/>
      <c r="H13" s="229"/>
      <c r="I13" s="221"/>
      <c r="J13" s="229"/>
      <c r="K13" s="221"/>
      <c r="L13" s="229"/>
      <c r="M13" s="229"/>
      <c r="N13" s="221"/>
      <c r="O13" s="195"/>
    </row>
    <row r="14" spans="1:15" s="104" customFormat="1" ht="14.1" customHeight="1" x14ac:dyDescent="0.25">
      <c r="A14" s="223">
        <v>1</v>
      </c>
      <c r="B14" s="218">
        <f>+B15</f>
        <v>10532</v>
      </c>
      <c r="C14" s="192" t="s">
        <v>421</v>
      </c>
      <c r="D14" s="274"/>
      <c r="E14" s="274"/>
      <c r="F14" s="218"/>
      <c r="G14" s="257">
        <f>+G15</f>
        <v>4</v>
      </c>
      <c r="H14" s="257">
        <f>+H15</f>
        <v>11145</v>
      </c>
      <c r="I14" s="256"/>
      <c r="J14" s="257">
        <f>+J15</f>
        <v>450</v>
      </c>
      <c r="K14" s="226" t="str">
        <f>+K15</f>
        <v>TON</v>
      </c>
      <c r="L14" s="226"/>
      <c r="M14" s="218"/>
      <c r="N14" s="192"/>
      <c r="O14" s="192"/>
    </row>
    <row r="15" spans="1:15" ht="15" customHeight="1" x14ac:dyDescent="0.2">
      <c r="A15" s="221">
        <v>1</v>
      </c>
      <c r="B15" s="221">
        <v>10532</v>
      </c>
      <c r="C15" s="236" t="s">
        <v>194</v>
      </c>
      <c r="D15" s="236" t="s">
        <v>195</v>
      </c>
      <c r="E15" s="236" t="s">
        <v>196</v>
      </c>
      <c r="F15" s="221" t="s">
        <v>28</v>
      </c>
      <c r="G15" s="227">
        <v>4</v>
      </c>
      <c r="H15" s="227">
        <v>11145</v>
      </c>
      <c r="I15" s="236" t="s">
        <v>197</v>
      </c>
      <c r="J15" s="227">
        <v>450</v>
      </c>
      <c r="K15" s="240" t="s">
        <v>30</v>
      </c>
      <c r="L15" s="229">
        <v>1440000</v>
      </c>
      <c r="M15" s="229">
        <v>864000</v>
      </c>
      <c r="N15" s="240" t="s">
        <v>71</v>
      </c>
      <c r="O15" s="195"/>
    </row>
    <row r="16" spans="1:15" ht="15" customHeight="1" x14ac:dyDescent="0.2">
      <c r="A16" s="221"/>
      <c r="B16" s="221"/>
      <c r="C16" s="236"/>
      <c r="D16" s="236"/>
      <c r="E16" s="236"/>
      <c r="F16" s="221"/>
      <c r="G16" s="227"/>
      <c r="H16" s="227"/>
      <c r="I16" s="236"/>
      <c r="J16" s="227"/>
      <c r="K16" s="240"/>
      <c r="L16" s="229"/>
      <c r="M16" s="229"/>
      <c r="N16" s="240"/>
      <c r="O16" s="195"/>
    </row>
    <row r="17" spans="1:15" ht="15" customHeight="1" x14ac:dyDescent="0.2">
      <c r="A17" s="221"/>
      <c r="B17" s="232">
        <v>12</v>
      </c>
      <c r="C17" s="233" t="s">
        <v>440</v>
      </c>
      <c r="D17" s="236"/>
      <c r="E17" s="236"/>
      <c r="F17" s="221"/>
      <c r="G17" s="227">
        <f>+G19</f>
        <v>12</v>
      </c>
      <c r="H17" s="227">
        <f>+H19</f>
        <v>381600</v>
      </c>
      <c r="I17" s="236"/>
      <c r="J17" s="227"/>
      <c r="K17" s="240"/>
      <c r="L17" s="229"/>
      <c r="M17" s="229"/>
      <c r="N17" s="240"/>
      <c r="O17" s="195"/>
    </row>
    <row r="18" spans="1:15" ht="15" customHeight="1" x14ac:dyDescent="0.2">
      <c r="A18" s="221"/>
      <c r="B18" s="221"/>
      <c r="C18" s="236"/>
      <c r="D18" s="236"/>
      <c r="E18" s="236"/>
      <c r="F18" s="221"/>
      <c r="G18" s="227"/>
      <c r="H18" s="227"/>
      <c r="I18" s="236"/>
      <c r="J18" s="227"/>
      <c r="K18" s="240"/>
      <c r="L18" s="229"/>
      <c r="M18" s="229"/>
      <c r="N18" s="240"/>
      <c r="O18" s="195"/>
    </row>
    <row r="19" spans="1:15" s="104" customFormat="1" ht="14.1" customHeight="1" x14ac:dyDescent="0.25">
      <c r="A19" s="223">
        <v>2</v>
      </c>
      <c r="B19" s="218">
        <f>+B20</f>
        <v>12011</v>
      </c>
      <c r="C19" s="192" t="s">
        <v>439</v>
      </c>
      <c r="D19" s="274"/>
      <c r="E19" s="274"/>
      <c r="F19" s="218"/>
      <c r="G19" s="257">
        <f>SUM(G20:G21)</f>
        <v>12</v>
      </c>
      <c r="H19" s="257">
        <f>SUM(H20:H21)</f>
        <v>381600</v>
      </c>
      <c r="I19" s="256"/>
      <c r="J19" s="257">
        <f>SUM(J20:J21)</f>
        <v>6000000</v>
      </c>
      <c r="K19" s="226" t="str">
        <f>+K20</f>
        <v>Batang</v>
      </c>
      <c r="L19" s="226"/>
      <c r="M19" s="218"/>
      <c r="N19" s="192"/>
      <c r="O19" s="192"/>
    </row>
    <row r="20" spans="1:15" ht="15" customHeight="1" x14ac:dyDescent="0.2">
      <c r="A20" s="221">
        <v>1</v>
      </c>
      <c r="B20" s="221">
        <v>12011</v>
      </c>
      <c r="C20" s="195" t="s">
        <v>225</v>
      </c>
      <c r="D20" s="239" t="s">
        <v>226</v>
      </c>
      <c r="E20" s="239" t="s">
        <v>227</v>
      </c>
      <c r="F20" s="221" t="s">
        <v>28</v>
      </c>
      <c r="G20" s="227">
        <v>6</v>
      </c>
      <c r="H20" s="227">
        <v>189800</v>
      </c>
      <c r="I20" s="239" t="s">
        <v>228</v>
      </c>
      <c r="J20" s="227">
        <v>3000000</v>
      </c>
      <c r="K20" s="280" t="s">
        <v>229</v>
      </c>
      <c r="L20" s="229"/>
      <c r="M20" s="229"/>
      <c r="N20" s="240">
        <v>2009</v>
      </c>
      <c r="O20" s="195" t="s">
        <v>174</v>
      </c>
    </row>
    <row r="21" spans="1:15" ht="15" customHeight="1" x14ac:dyDescent="0.2">
      <c r="A21" s="221">
        <v>2</v>
      </c>
      <c r="B21" s="221">
        <v>12011</v>
      </c>
      <c r="C21" s="195" t="s">
        <v>230</v>
      </c>
      <c r="D21" s="239" t="s">
        <v>231</v>
      </c>
      <c r="E21" s="239" t="s">
        <v>227</v>
      </c>
      <c r="F21" s="221" t="s">
        <v>28</v>
      </c>
      <c r="G21" s="227">
        <v>6</v>
      </c>
      <c r="H21" s="227">
        <v>191800</v>
      </c>
      <c r="I21" s="239" t="s">
        <v>228</v>
      </c>
      <c r="J21" s="227">
        <v>3000000</v>
      </c>
      <c r="K21" s="280" t="s">
        <v>229</v>
      </c>
      <c r="L21" s="229"/>
      <c r="M21" s="229"/>
      <c r="N21" s="240">
        <v>2009</v>
      </c>
      <c r="O21" s="195" t="s">
        <v>174</v>
      </c>
    </row>
    <row r="22" spans="1:15" ht="15" customHeight="1" x14ac:dyDescent="0.2">
      <c r="A22" s="221"/>
      <c r="B22" s="221"/>
      <c r="C22" s="195"/>
      <c r="D22" s="239"/>
      <c r="E22" s="239"/>
      <c r="F22" s="221"/>
      <c r="G22" s="227"/>
      <c r="H22" s="227"/>
      <c r="I22" s="239"/>
      <c r="J22" s="227"/>
      <c r="K22" s="280"/>
      <c r="L22" s="229"/>
      <c r="M22" s="229"/>
      <c r="N22" s="240"/>
      <c r="O22" s="195"/>
    </row>
    <row r="23" spans="1:15" ht="15" customHeight="1" x14ac:dyDescent="0.2">
      <c r="A23" s="221"/>
      <c r="B23" s="218">
        <v>16</v>
      </c>
      <c r="C23" s="2002" t="s">
        <v>415</v>
      </c>
      <c r="D23" s="2002"/>
      <c r="E23" s="2002"/>
      <c r="F23" s="221"/>
      <c r="G23" s="256">
        <f>+G27</f>
        <v>5</v>
      </c>
      <c r="H23" s="256">
        <f>+H27</f>
        <v>5320</v>
      </c>
      <c r="I23" s="239"/>
      <c r="J23" s="227"/>
      <c r="K23" s="280"/>
      <c r="L23" s="229"/>
      <c r="M23" s="229"/>
      <c r="N23" s="240"/>
      <c r="O23" s="195"/>
    </row>
    <row r="24" spans="1:15" ht="15" customHeight="1" x14ac:dyDescent="0.2">
      <c r="A24" s="221"/>
      <c r="B24" s="221"/>
      <c r="C24" s="2002"/>
      <c r="D24" s="2002"/>
      <c r="E24" s="2002"/>
      <c r="F24" s="221"/>
      <c r="G24" s="227"/>
      <c r="H24" s="227"/>
      <c r="I24" s="239"/>
      <c r="J24" s="227"/>
      <c r="K24" s="280"/>
      <c r="L24" s="229"/>
      <c r="M24" s="229"/>
      <c r="N24" s="240"/>
      <c r="O24" s="195"/>
    </row>
    <row r="25" spans="1:15" ht="15" customHeight="1" x14ac:dyDescent="0.2">
      <c r="A25" s="221"/>
      <c r="B25" s="221"/>
      <c r="C25" s="2002"/>
      <c r="D25" s="2002"/>
      <c r="E25" s="2002"/>
      <c r="F25" s="221"/>
      <c r="G25" s="227"/>
      <c r="H25" s="227"/>
      <c r="I25" s="239"/>
      <c r="J25" s="227"/>
      <c r="K25" s="280"/>
      <c r="L25" s="229"/>
      <c r="M25" s="229"/>
      <c r="N25" s="240"/>
      <c r="O25" s="195"/>
    </row>
    <row r="26" spans="1:15" ht="15" customHeight="1" x14ac:dyDescent="0.2">
      <c r="A26" s="221"/>
      <c r="B26" s="221"/>
      <c r="C26" s="238"/>
      <c r="D26" s="238"/>
      <c r="E26" s="238"/>
      <c r="F26" s="221"/>
      <c r="G26" s="227"/>
      <c r="H26" s="227"/>
      <c r="I26" s="239"/>
      <c r="J26" s="227"/>
      <c r="K26" s="280"/>
      <c r="L26" s="229"/>
      <c r="M26" s="229"/>
      <c r="N26" s="240"/>
      <c r="O26" s="195"/>
    </row>
    <row r="27" spans="1:15" s="104" customFormat="1" ht="14.1" customHeight="1" x14ac:dyDescent="0.25">
      <c r="A27" s="223">
        <v>1</v>
      </c>
      <c r="B27" s="218">
        <f>+B28</f>
        <v>16230</v>
      </c>
      <c r="C27" s="192" t="s">
        <v>436</v>
      </c>
      <c r="D27" s="274"/>
      <c r="E27" s="274"/>
      <c r="F27" s="218"/>
      <c r="G27" s="257">
        <f>+G28</f>
        <v>5</v>
      </c>
      <c r="H27" s="257">
        <f>+H28</f>
        <v>5320</v>
      </c>
      <c r="I27" s="256"/>
      <c r="J27" s="257">
        <f>+J28</f>
        <v>1440</v>
      </c>
      <c r="K27" s="226" t="str">
        <f>+K28</f>
        <v>BH</v>
      </c>
      <c r="L27" s="226"/>
      <c r="M27" s="218"/>
      <c r="N27" s="192"/>
      <c r="O27" s="192"/>
    </row>
    <row r="28" spans="1:15" ht="15" customHeight="1" x14ac:dyDescent="0.2">
      <c r="A28" s="221">
        <v>1</v>
      </c>
      <c r="B28" s="221">
        <v>16230</v>
      </c>
      <c r="C28" s="195" t="s">
        <v>60</v>
      </c>
      <c r="D28" s="236" t="s">
        <v>198</v>
      </c>
      <c r="E28" s="236" t="s">
        <v>199</v>
      </c>
      <c r="F28" s="221" t="s">
        <v>28</v>
      </c>
      <c r="G28" s="227">
        <v>5</v>
      </c>
      <c r="H28" s="227">
        <v>5320</v>
      </c>
      <c r="I28" s="236" t="s">
        <v>141</v>
      </c>
      <c r="J28" s="227">
        <v>1440</v>
      </c>
      <c r="K28" s="240" t="s">
        <v>77</v>
      </c>
      <c r="L28" s="229">
        <v>4608000</v>
      </c>
      <c r="M28" s="229">
        <v>2764800</v>
      </c>
      <c r="N28" s="240" t="s">
        <v>99</v>
      </c>
      <c r="O28" s="195"/>
    </row>
    <row r="29" spans="1:15" ht="15" customHeight="1" x14ac:dyDescent="0.2">
      <c r="A29" s="263"/>
      <c r="B29" s="263"/>
      <c r="C29" s="292"/>
      <c r="D29" s="297"/>
      <c r="E29" s="297"/>
      <c r="F29" s="263"/>
      <c r="G29" s="298"/>
      <c r="H29" s="298"/>
      <c r="I29" s="297"/>
      <c r="J29" s="298"/>
      <c r="K29" s="297"/>
      <c r="L29" s="299"/>
      <c r="M29" s="299"/>
      <c r="N29" s="293"/>
      <c r="O29" s="292"/>
    </row>
    <row r="30" spans="1:15" s="17" customFormat="1" ht="14.1" customHeight="1" thickBot="1" x14ac:dyDescent="0.3">
      <c r="A30" s="1980" t="s">
        <v>15</v>
      </c>
      <c r="B30" s="1981"/>
      <c r="C30" s="1981"/>
      <c r="D30" s="1981"/>
      <c r="E30" s="1981"/>
      <c r="F30" s="1982"/>
      <c r="G30" s="260">
        <f>+G23+G17+G12</f>
        <v>21</v>
      </c>
      <c r="H30" s="260">
        <f>+H23+H17+H12</f>
        <v>398065</v>
      </c>
      <c r="I30" s="252"/>
      <c r="J30" s="252"/>
      <c r="K30" s="252"/>
      <c r="L30" s="253"/>
      <c r="M30" s="253"/>
      <c r="N30" s="252"/>
      <c r="O30" s="252"/>
    </row>
    <row r="31" spans="1:15" ht="13.5" thickTop="1" x14ac:dyDescent="0.2">
      <c r="C31" s="19"/>
    </row>
  </sheetData>
  <mergeCells count="8">
    <mergeCell ref="A1:O1"/>
    <mergeCell ref="A2:O2"/>
    <mergeCell ref="A4:O4"/>
    <mergeCell ref="A3:O3"/>
    <mergeCell ref="I7:I9"/>
    <mergeCell ref="A30:F30"/>
    <mergeCell ref="C23:E25"/>
    <mergeCell ref="J7:K7"/>
  </mergeCells>
  <phoneticPr fontId="9" type="noConversion"/>
  <pageMargins left="1.1811023622047245" right="0.70866141732283472" top="0.74803149606299213" bottom="0.74803149606299213" header="0.31496062992125984" footer="0.31496062992125984"/>
  <pageSetup paperSize="256" scale="76" orientation="landscape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="80" zoomScaleNormal="80" zoomScaleSheetLayoutView="80" workbookViewId="0">
      <selection activeCell="A4" sqref="A4"/>
    </sheetView>
  </sheetViews>
  <sheetFormatPr defaultColWidth="18.140625" defaultRowHeight="15" x14ac:dyDescent="0.2"/>
  <cols>
    <col min="1" max="1" width="3.85546875" style="903" bestFit="1" customWidth="1"/>
    <col min="2" max="2" width="6.5703125" style="901" bestFit="1" customWidth="1"/>
    <col min="3" max="3" width="34.28515625" style="900" bestFit="1" customWidth="1"/>
    <col min="4" max="4" width="14.5703125" style="900" customWidth="1"/>
    <col min="5" max="5" width="23.140625" style="776" customWidth="1"/>
    <col min="6" max="6" width="14.85546875" style="776" bestFit="1" customWidth="1"/>
    <col min="7" max="7" width="9.5703125" style="901" customWidth="1"/>
    <col min="8" max="8" width="11" style="825" customWidth="1"/>
    <col min="9" max="9" width="13.28515625" style="902" customWidth="1"/>
    <col min="10" max="10" width="19" style="897" customWidth="1"/>
    <col min="11" max="11" width="12" style="902" customWidth="1"/>
    <col min="12" max="12" width="10.85546875" style="901" customWidth="1"/>
    <col min="13" max="13" width="8.42578125" style="901" customWidth="1"/>
    <col min="14" max="14" width="14.85546875" style="897" customWidth="1"/>
    <col min="15" max="16384" width="18.140625" style="690"/>
  </cols>
  <sheetData>
    <row r="1" spans="1:16" ht="15.75" customHeight="1" x14ac:dyDescent="0.25">
      <c r="A1" s="2052" t="s">
        <v>1034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2052"/>
      <c r="N1" s="2052"/>
    </row>
    <row r="2" spans="1:16" ht="15.75" customHeight="1" x14ac:dyDescent="0.25">
      <c r="A2" s="2052" t="s">
        <v>1356</v>
      </c>
      <c r="B2" s="2052"/>
      <c r="C2" s="2052"/>
      <c r="D2" s="2052"/>
      <c r="E2" s="2052"/>
      <c r="F2" s="2052"/>
      <c r="G2" s="2052"/>
      <c r="H2" s="2052"/>
      <c r="I2" s="2052"/>
      <c r="J2" s="2052"/>
      <c r="K2" s="2052"/>
      <c r="L2" s="2052"/>
      <c r="M2" s="2052"/>
      <c r="N2" s="2052"/>
    </row>
    <row r="3" spans="1:16" ht="15.75" customHeight="1" x14ac:dyDescent="0.25">
      <c r="A3" s="2052" t="s">
        <v>1907</v>
      </c>
      <c r="B3" s="2052"/>
      <c r="C3" s="2052"/>
      <c r="D3" s="2052"/>
      <c r="E3" s="2052"/>
      <c r="F3" s="2052"/>
      <c r="G3" s="2052"/>
      <c r="H3" s="2052"/>
      <c r="I3" s="2052"/>
      <c r="J3" s="2052"/>
      <c r="K3" s="2052"/>
      <c r="L3" s="2052"/>
      <c r="M3" s="2052"/>
      <c r="N3" s="2052"/>
    </row>
    <row r="4" spans="1:16" ht="15.75" x14ac:dyDescent="0.25">
      <c r="A4" s="1328"/>
      <c r="B4" s="1329"/>
      <c r="C4" s="1330"/>
      <c r="D4" s="1330"/>
      <c r="E4" s="1331"/>
      <c r="F4" s="1331"/>
      <c r="G4" s="1332"/>
      <c r="H4" s="1333"/>
      <c r="I4" s="1334"/>
      <c r="J4" s="1335"/>
      <c r="K4" s="1334"/>
      <c r="L4" s="1332"/>
      <c r="M4" s="1332"/>
      <c r="N4" s="1335"/>
    </row>
    <row r="5" spans="1:16" ht="8.25" customHeight="1" x14ac:dyDescent="0.25">
      <c r="A5" s="1336"/>
      <c r="B5" s="1332"/>
      <c r="C5" s="1330"/>
      <c r="D5" s="1330"/>
      <c r="E5" s="1331"/>
      <c r="F5" s="1331"/>
      <c r="G5" s="1332"/>
      <c r="H5" s="1333"/>
      <c r="I5" s="1337"/>
      <c r="J5" s="1338"/>
      <c r="K5" s="1339"/>
      <c r="L5" s="1340"/>
      <c r="M5" s="1341"/>
      <c r="N5" s="1335"/>
    </row>
    <row r="6" spans="1:16" ht="15" customHeight="1" x14ac:dyDescent="0.25">
      <c r="A6" s="1342"/>
      <c r="B6" s="1343"/>
      <c r="C6" s="1344"/>
      <c r="D6" s="1345"/>
      <c r="E6" s="1346"/>
      <c r="F6" s="1346"/>
      <c r="G6" s="2057" t="s">
        <v>1262</v>
      </c>
      <c r="H6" s="2057" t="s">
        <v>1263</v>
      </c>
      <c r="I6" s="2062" t="s">
        <v>1264</v>
      </c>
      <c r="J6" s="2057" t="s">
        <v>14</v>
      </c>
      <c r="K6" s="2058" t="s">
        <v>876</v>
      </c>
      <c r="L6" s="2059"/>
      <c r="M6" s="2057" t="s">
        <v>1265</v>
      </c>
      <c r="N6" s="2057" t="s">
        <v>1266</v>
      </c>
    </row>
    <row r="7" spans="1:16" ht="30" customHeight="1" x14ac:dyDescent="0.2">
      <c r="A7" s="2053" t="s">
        <v>1261</v>
      </c>
      <c r="B7" s="2055" t="s">
        <v>13</v>
      </c>
      <c r="C7" s="2055" t="s">
        <v>8</v>
      </c>
      <c r="D7" s="2055" t="s">
        <v>9</v>
      </c>
      <c r="E7" s="2055" t="s">
        <v>1</v>
      </c>
      <c r="F7" s="1711" t="s">
        <v>1641</v>
      </c>
      <c r="G7" s="2055"/>
      <c r="H7" s="2055"/>
      <c r="I7" s="2063"/>
      <c r="J7" s="2055"/>
      <c r="K7" s="2060"/>
      <c r="L7" s="2061"/>
      <c r="M7" s="2055"/>
      <c r="N7" s="2055"/>
    </row>
    <row r="8" spans="1:16" s="688" customFormat="1" x14ac:dyDescent="0.2">
      <c r="A8" s="2054"/>
      <c r="B8" s="2056"/>
      <c r="C8" s="2056"/>
      <c r="D8" s="2056"/>
      <c r="E8" s="2056"/>
      <c r="F8" s="1712"/>
      <c r="G8" s="2056"/>
      <c r="H8" s="2056"/>
      <c r="I8" s="2064"/>
      <c r="J8" s="2056"/>
      <c r="K8" s="1347" t="s">
        <v>15</v>
      </c>
      <c r="L8" s="1348" t="s">
        <v>16</v>
      </c>
      <c r="M8" s="2056"/>
      <c r="N8" s="2056"/>
    </row>
    <row r="9" spans="1:16" s="922" customFormat="1" x14ac:dyDescent="0.2">
      <c r="A9" s="1349">
        <v>1</v>
      </c>
      <c r="B9" s="1350">
        <v>2</v>
      </c>
      <c r="C9" s="1350">
        <v>3</v>
      </c>
      <c r="D9" s="1350">
        <v>4</v>
      </c>
      <c r="E9" s="1350">
        <v>5</v>
      </c>
      <c r="F9" s="1350"/>
      <c r="G9" s="1350">
        <v>6</v>
      </c>
      <c r="H9" s="1350">
        <v>7</v>
      </c>
      <c r="I9" s="1351">
        <v>8</v>
      </c>
      <c r="J9" s="1350">
        <v>9</v>
      </c>
      <c r="K9" s="1351">
        <v>10</v>
      </c>
      <c r="L9" s="1350">
        <v>11</v>
      </c>
      <c r="M9" s="1350">
        <v>12</v>
      </c>
      <c r="N9" s="1350">
        <v>13</v>
      </c>
    </row>
    <row r="10" spans="1:16" ht="15.75" x14ac:dyDescent="0.25">
      <c r="A10" s="1352"/>
      <c r="B10" s="1344"/>
      <c r="C10" s="1344"/>
      <c r="D10" s="1344"/>
      <c r="E10" s="1353"/>
      <c r="F10" s="1710"/>
      <c r="G10" s="1344"/>
      <c r="H10" s="1353"/>
      <c r="I10" s="1354"/>
      <c r="J10" s="1355"/>
      <c r="K10" s="1356"/>
      <c r="L10" s="1344"/>
      <c r="M10" s="1344"/>
      <c r="N10" s="1355"/>
    </row>
    <row r="11" spans="1:16" s="908" customFormat="1" ht="25.5" customHeight="1" x14ac:dyDescent="0.2">
      <c r="A11" s="1589"/>
      <c r="B11" s="1358">
        <v>12</v>
      </c>
      <c r="C11" s="1359" t="s">
        <v>440</v>
      </c>
      <c r="D11" s="1463"/>
      <c r="E11" s="1463"/>
      <c r="F11" s="1463"/>
      <c r="G11" s="1358"/>
      <c r="H11" s="1380">
        <f>H12</f>
        <v>12</v>
      </c>
      <c r="I11" s="1573">
        <f>I12</f>
        <v>381600</v>
      </c>
      <c r="J11" s="1463"/>
      <c r="K11" s="1573"/>
      <c r="L11" s="1590"/>
      <c r="M11" s="1562"/>
      <c r="N11" s="1564"/>
      <c r="O11" s="908" t="s">
        <v>1902</v>
      </c>
      <c r="P11" s="908">
        <f>O12</f>
        <v>2</v>
      </c>
    </row>
    <row r="12" spans="1:16" s="909" customFormat="1" ht="26.25" customHeight="1" x14ac:dyDescent="0.2">
      <c r="A12" s="1363"/>
      <c r="B12" s="1358">
        <v>12011</v>
      </c>
      <c r="C12" s="1437" t="s">
        <v>1064</v>
      </c>
      <c r="D12" s="1379"/>
      <c r="E12" s="1379"/>
      <c r="F12" s="1379"/>
      <c r="G12" s="1358"/>
      <c r="H12" s="1934">
        <f>SUM(H13:H14)</f>
        <v>12</v>
      </c>
      <c r="I12" s="1929">
        <f>SUM(I13:I14)</f>
        <v>381600</v>
      </c>
      <c r="J12" s="1382"/>
      <c r="K12" s="1929">
        <f>SUM(K13:K14)</f>
        <v>6000000</v>
      </c>
      <c r="L12" s="1380"/>
      <c r="M12" s="1380"/>
      <c r="N12" s="1362"/>
      <c r="O12" s="1936">
        <f>SUM(O13:O14)</f>
        <v>2</v>
      </c>
    </row>
    <row r="13" spans="1:16" s="909" customFormat="1" ht="30" customHeight="1" x14ac:dyDescent="0.2">
      <c r="A13" s="1364">
        <v>1</v>
      </c>
      <c r="B13" s="1365">
        <v>12011</v>
      </c>
      <c r="C13" s="1374" t="s">
        <v>225</v>
      </c>
      <c r="D13" s="1418" t="s">
        <v>226</v>
      </c>
      <c r="E13" s="1418" t="s">
        <v>1249</v>
      </c>
      <c r="F13" s="1418"/>
      <c r="G13" s="1365" t="s">
        <v>1267</v>
      </c>
      <c r="H13" s="1370">
        <v>6</v>
      </c>
      <c r="I13" s="1440">
        <v>189800</v>
      </c>
      <c r="J13" s="1419" t="s">
        <v>999</v>
      </c>
      <c r="K13" s="1440">
        <v>3000000</v>
      </c>
      <c r="L13" s="1450" t="s">
        <v>229</v>
      </c>
      <c r="M13" s="1423"/>
      <c r="N13" s="1453"/>
      <c r="O13" s="909">
        <v>1</v>
      </c>
    </row>
    <row r="14" spans="1:16" s="909" customFormat="1" ht="30" customHeight="1" x14ac:dyDescent="0.2">
      <c r="A14" s="1364">
        <v>2</v>
      </c>
      <c r="B14" s="1365">
        <v>12011</v>
      </c>
      <c r="C14" s="1374" t="s">
        <v>230</v>
      </c>
      <c r="D14" s="1418" t="s">
        <v>231</v>
      </c>
      <c r="E14" s="1418" t="s">
        <v>1249</v>
      </c>
      <c r="F14" s="1418"/>
      <c r="G14" s="1365" t="s">
        <v>1267</v>
      </c>
      <c r="H14" s="1370">
        <v>6</v>
      </c>
      <c r="I14" s="1440">
        <v>191800</v>
      </c>
      <c r="J14" s="1419" t="s">
        <v>999</v>
      </c>
      <c r="K14" s="1440">
        <v>3000000</v>
      </c>
      <c r="L14" s="1450" t="s">
        <v>229</v>
      </c>
      <c r="M14" s="1423"/>
      <c r="N14" s="1453"/>
      <c r="O14" s="909">
        <v>1</v>
      </c>
    </row>
    <row r="15" spans="1:16" s="909" customFormat="1" ht="20.25" customHeight="1" x14ac:dyDescent="0.2">
      <c r="A15" s="1364"/>
      <c r="B15" s="1365"/>
      <c r="C15" s="1365"/>
      <c r="D15" s="1365"/>
      <c r="E15" s="1365"/>
      <c r="F15" s="1365"/>
      <c r="G15" s="1365"/>
      <c r="H15" s="1365"/>
      <c r="I15" s="1376"/>
      <c r="J15" s="1377"/>
      <c r="K15" s="1376"/>
      <c r="L15" s="1365"/>
      <c r="M15" s="1365"/>
      <c r="N15" s="1377"/>
    </row>
    <row r="16" spans="1:16" s="909" customFormat="1" ht="37.5" customHeight="1" x14ac:dyDescent="0.2">
      <c r="A16" s="1363"/>
      <c r="B16" s="1358">
        <v>16</v>
      </c>
      <c r="C16" s="2070" t="s">
        <v>415</v>
      </c>
      <c r="D16" s="2071"/>
      <c r="E16" s="2071"/>
      <c r="F16" s="2071"/>
      <c r="G16" s="2072"/>
      <c r="H16" s="1360">
        <f>H17</f>
        <v>5</v>
      </c>
      <c r="I16" s="1361">
        <f>I17</f>
        <v>5320</v>
      </c>
      <c r="J16" s="1362"/>
      <c r="K16" s="1361"/>
      <c r="L16" s="1358"/>
      <c r="M16" s="1358"/>
      <c r="N16" s="1362"/>
      <c r="O16" s="908" t="s">
        <v>1893</v>
      </c>
      <c r="P16" s="909">
        <f>O17</f>
        <v>1</v>
      </c>
    </row>
    <row r="17" spans="1:17" s="909" customFormat="1" ht="28.5" customHeight="1" x14ac:dyDescent="0.2">
      <c r="A17" s="1363"/>
      <c r="B17" s="1358">
        <v>16230</v>
      </c>
      <c r="C17" s="1437" t="s">
        <v>1046</v>
      </c>
      <c r="D17" s="1379"/>
      <c r="E17" s="1379"/>
      <c r="F17" s="1379"/>
      <c r="G17" s="1358"/>
      <c r="H17" s="1934">
        <f>SUM(H18)</f>
        <v>5</v>
      </c>
      <c r="I17" s="1929">
        <f>SUM(I18:I18)</f>
        <v>5320</v>
      </c>
      <c r="J17" s="1382"/>
      <c r="K17" s="1381"/>
      <c r="L17" s="1380"/>
      <c r="M17" s="1380"/>
      <c r="N17" s="1362"/>
      <c r="O17" s="1936">
        <f>SUM(O18)</f>
        <v>1</v>
      </c>
    </row>
    <row r="18" spans="1:17" s="909" customFormat="1" ht="29.25" customHeight="1" x14ac:dyDescent="0.2">
      <c r="A18" s="1364">
        <v>1</v>
      </c>
      <c r="B18" s="1365">
        <v>16230</v>
      </c>
      <c r="C18" s="1374" t="s">
        <v>60</v>
      </c>
      <c r="D18" s="1436" t="s">
        <v>198</v>
      </c>
      <c r="E18" s="1418" t="s">
        <v>850</v>
      </c>
      <c r="F18" s="1418"/>
      <c r="G18" s="1365" t="s">
        <v>1267</v>
      </c>
      <c r="H18" s="1370">
        <v>5</v>
      </c>
      <c r="I18" s="1440">
        <v>5320</v>
      </c>
      <c r="J18" s="1419" t="s">
        <v>1003</v>
      </c>
      <c r="K18" s="1938">
        <v>1440</v>
      </c>
      <c r="L18" s="1370" t="s">
        <v>77</v>
      </c>
      <c r="M18" s="1368" t="s">
        <v>99</v>
      </c>
      <c r="N18" s="1453"/>
      <c r="O18" s="909">
        <v>1</v>
      </c>
    </row>
    <row r="19" spans="1:17" s="909" customFormat="1" ht="29.25" customHeight="1" x14ac:dyDescent="0.2">
      <c r="A19" s="1364"/>
      <c r="B19" s="1365"/>
      <c r="C19" s="1374"/>
      <c r="D19" s="1436"/>
      <c r="E19" s="1418"/>
      <c r="F19" s="1418"/>
      <c r="G19" s="1365"/>
      <c r="H19" s="1370"/>
      <c r="I19" s="1440"/>
      <c r="J19" s="1419"/>
      <c r="K19" s="1938"/>
      <c r="L19" s="1370"/>
      <c r="M19" s="1368"/>
      <c r="N19" s="1945"/>
    </row>
    <row r="20" spans="1:17" s="954" customFormat="1" ht="16.5" customHeight="1" x14ac:dyDescent="0.2">
      <c r="A20" s="1184"/>
      <c r="B20" s="1184">
        <v>32</v>
      </c>
      <c r="C20" s="1286" t="s">
        <v>413</v>
      </c>
      <c r="D20" s="1287"/>
      <c r="E20" s="1287"/>
      <c r="F20" s="1287"/>
      <c r="G20" s="1184"/>
      <c r="H20" s="1246">
        <f>H21</f>
        <v>9</v>
      </c>
      <c r="I20" s="1246">
        <f>I21</f>
        <v>0</v>
      </c>
      <c r="J20" s="1280"/>
      <c r="K20" s="1198">
        <f>K21</f>
        <v>0</v>
      </c>
      <c r="L20" s="1197"/>
      <c r="M20" s="1197"/>
      <c r="N20" s="1930"/>
      <c r="O20" s="951" t="s">
        <v>1835</v>
      </c>
      <c r="P20" s="951">
        <f>O21</f>
        <v>3</v>
      </c>
      <c r="Q20" s="953"/>
    </row>
    <row r="21" spans="1:17" s="954" customFormat="1" ht="16.5" customHeight="1" x14ac:dyDescent="0.2">
      <c r="A21" s="1226"/>
      <c r="B21" s="1226">
        <v>32903</v>
      </c>
      <c r="C21" s="1284" t="s">
        <v>1079</v>
      </c>
      <c r="D21" s="1285"/>
      <c r="E21" s="1285"/>
      <c r="F21" s="1285"/>
      <c r="G21" s="1226"/>
      <c r="H21" s="1943">
        <f>SUM(H22:H24)</f>
        <v>9</v>
      </c>
      <c r="I21" s="1943">
        <f>SUM(I22:I25)</f>
        <v>0</v>
      </c>
      <c r="J21" s="1229"/>
      <c r="K21" s="1293">
        <v>0</v>
      </c>
      <c r="L21" s="1293" t="s">
        <v>69</v>
      </c>
      <c r="M21" s="1218"/>
      <c r="N21" s="1931"/>
      <c r="O21" s="1851">
        <f>SUM(O22:O25)</f>
        <v>3</v>
      </c>
      <c r="P21" s="953"/>
      <c r="Q21" s="953"/>
    </row>
    <row r="22" spans="1:17" s="909" customFormat="1" ht="29.25" customHeight="1" x14ac:dyDescent="0.25">
      <c r="A22" s="1881">
        <v>2</v>
      </c>
      <c r="B22" s="1882"/>
      <c r="C22" s="1745" t="s">
        <v>1836</v>
      </c>
      <c r="D22" s="1745" t="s">
        <v>1836</v>
      </c>
      <c r="E22" s="1745" t="s">
        <v>1837</v>
      </c>
      <c r="F22" s="1746" t="s">
        <v>1838</v>
      </c>
      <c r="G22" s="1745"/>
      <c r="H22" s="1881">
        <v>2</v>
      </c>
      <c r="I22" s="1881"/>
      <c r="J22" s="1745" t="s">
        <v>1839</v>
      </c>
      <c r="K22" s="1745"/>
      <c r="L22" s="1745"/>
      <c r="M22" s="1745"/>
      <c r="N22" s="1746"/>
      <c r="O22" s="909">
        <v>1</v>
      </c>
    </row>
    <row r="23" spans="1:17" s="909" customFormat="1" ht="29.25" customHeight="1" x14ac:dyDescent="0.25">
      <c r="A23" s="1881">
        <v>3</v>
      </c>
      <c r="B23" s="1882"/>
      <c r="C23" s="1745" t="s">
        <v>1840</v>
      </c>
      <c r="D23" s="1745" t="s">
        <v>1840</v>
      </c>
      <c r="E23" s="1745" t="s">
        <v>1837</v>
      </c>
      <c r="F23" s="1746" t="s">
        <v>1841</v>
      </c>
      <c r="G23" s="1745"/>
      <c r="H23" s="1881">
        <v>3</v>
      </c>
      <c r="I23" s="1881"/>
      <c r="J23" s="1745" t="s">
        <v>1842</v>
      </c>
      <c r="K23" s="1745"/>
      <c r="L23" s="1745"/>
      <c r="M23" s="1745"/>
      <c r="N23" s="1746"/>
      <c r="O23" s="909">
        <v>1</v>
      </c>
    </row>
    <row r="24" spans="1:17" s="909" customFormat="1" ht="29.25" customHeight="1" x14ac:dyDescent="0.25">
      <c r="A24" s="1881">
        <v>4</v>
      </c>
      <c r="B24" s="1882"/>
      <c r="C24" s="1745" t="s">
        <v>1843</v>
      </c>
      <c r="D24" s="1745" t="s">
        <v>1843</v>
      </c>
      <c r="E24" s="1745" t="s">
        <v>1837</v>
      </c>
      <c r="F24" s="1746" t="s">
        <v>1844</v>
      </c>
      <c r="G24" s="1745"/>
      <c r="H24" s="1881">
        <v>4</v>
      </c>
      <c r="I24" s="1881"/>
      <c r="J24" s="1745" t="s">
        <v>1845</v>
      </c>
      <c r="K24" s="1745"/>
      <c r="L24" s="1745"/>
      <c r="M24" s="1745"/>
      <c r="N24" s="1746"/>
      <c r="O24" s="909">
        <v>1</v>
      </c>
    </row>
    <row r="25" spans="1:17" s="909" customFormat="1" ht="29.25" customHeight="1" x14ac:dyDescent="0.2">
      <c r="A25" s="1392"/>
      <c r="B25" s="1393"/>
      <c r="C25" s="1447"/>
      <c r="D25" s="1584"/>
      <c r="E25" s="1395"/>
      <c r="F25" s="1395"/>
      <c r="G25" s="1393"/>
      <c r="H25" s="1397"/>
      <c r="I25" s="1585"/>
      <c r="J25" s="1399"/>
      <c r="K25" s="1585"/>
      <c r="L25" s="1448"/>
      <c r="M25" s="1397"/>
      <c r="N25" s="1400"/>
    </row>
    <row r="26" spans="1:17" s="913" customFormat="1" ht="26.25" customHeight="1" thickBot="1" x14ac:dyDescent="0.25">
      <c r="A26" s="2189" t="s">
        <v>15</v>
      </c>
      <c r="B26" s="2190"/>
      <c r="C26" s="2190"/>
      <c r="D26" s="2190"/>
      <c r="E26" s="2190"/>
      <c r="F26" s="2190"/>
      <c r="G26" s="2191"/>
      <c r="H26" s="1578">
        <f>H11+H16+H20</f>
        <v>26</v>
      </c>
      <c r="I26" s="1579">
        <f>I11+I16+I21</f>
        <v>386920</v>
      </c>
      <c r="J26" s="1580"/>
      <c r="K26" s="1581"/>
      <c r="L26" s="1582"/>
      <c r="M26" s="1582"/>
      <c r="N26" s="1580"/>
      <c r="O26" s="1944">
        <f>O17+O12+O21</f>
        <v>6</v>
      </c>
      <c r="P26" s="913">
        <f>SUM(P11:P25)</f>
        <v>6</v>
      </c>
    </row>
    <row r="27" spans="1:17" ht="15.75" thickTop="1" x14ac:dyDescent="0.2"/>
  </sheetData>
  <mergeCells count="17">
    <mergeCell ref="A1:N1"/>
    <mergeCell ref="G6:G8"/>
    <mergeCell ref="H6:H8"/>
    <mergeCell ref="I6:I8"/>
    <mergeCell ref="J6:J8"/>
    <mergeCell ref="K6:L7"/>
    <mergeCell ref="M6:M8"/>
    <mergeCell ref="A2:N2"/>
    <mergeCell ref="A3:N3"/>
    <mergeCell ref="A26:G26"/>
    <mergeCell ref="C16:G16"/>
    <mergeCell ref="N6:N8"/>
    <mergeCell ref="A7:A8"/>
    <mergeCell ref="B7:B8"/>
    <mergeCell ref="C7:C8"/>
    <mergeCell ref="D7:D8"/>
    <mergeCell ref="E7:E8"/>
  </mergeCells>
  <pageMargins left="0.39370078740157483" right="0.39370078740157483" top="0.98425196850393704" bottom="0.19685039370078741" header="0.31496062992125984" footer="0.31496062992125984"/>
  <pageSetup paperSize="5" scale="85" orientation="landscape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zoomScale="80" zoomScaleNormal="80" zoomScaleSheetLayoutView="80" workbookViewId="0">
      <selection activeCell="K17" sqref="K17"/>
    </sheetView>
  </sheetViews>
  <sheetFormatPr defaultColWidth="18.140625" defaultRowHeight="15" x14ac:dyDescent="0.2"/>
  <cols>
    <col min="1" max="1" width="4.7109375" style="903" customWidth="1"/>
    <col min="2" max="2" width="7.42578125" style="901" customWidth="1"/>
    <col min="3" max="3" width="23.85546875" style="900" customWidth="1"/>
    <col min="4" max="4" width="18.5703125" style="900" customWidth="1"/>
    <col min="5" max="5" width="23.140625" style="776" customWidth="1"/>
    <col min="6" max="6" width="16.85546875" style="776" customWidth="1"/>
    <col min="7" max="7" width="9.5703125" style="901" customWidth="1"/>
    <col min="8" max="8" width="11" style="825" customWidth="1"/>
    <col min="9" max="9" width="13.28515625" style="902" customWidth="1"/>
    <col min="10" max="10" width="19" style="897" customWidth="1"/>
    <col min="11" max="11" width="12" style="902" customWidth="1"/>
    <col min="12" max="12" width="10.85546875" style="901" customWidth="1"/>
    <col min="13" max="13" width="8.42578125" style="901" customWidth="1"/>
    <col min="14" max="14" width="14.85546875" style="897" customWidth="1"/>
    <col min="15" max="17" width="18.140625" style="915"/>
    <col min="18" max="19" width="18.140625" style="689"/>
    <col min="20" max="16384" width="18.140625" style="690"/>
  </cols>
  <sheetData>
    <row r="1" spans="1:19" ht="15.75" customHeight="1" x14ac:dyDescent="0.25">
      <c r="A1" s="2052" t="s">
        <v>1034</v>
      </c>
      <c r="B1" s="2052"/>
      <c r="C1" s="2052"/>
      <c r="D1" s="2052"/>
      <c r="E1" s="2052"/>
      <c r="F1" s="2052"/>
      <c r="G1" s="2052"/>
      <c r="H1" s="2052"/>
      <c r="I1" s="2052"/>
      <c r="J1" s="2052"/>
      <c r="K1" s="2052"/>
      <c r="L1" s="2052"/>
      <c r="M1" s="2052"/>
      <c r="N1" s="2052"/>
    </row>
    <row r="2" spans="1:19" ht="15.75" customHeight="1" x14ac:dyDescent="0.25">
      <c r="A2" s="2052" t="s">
        <v>1648</v>
      </c>
      <c r="B2" s="2052"/>
      <c r="C2" s="2052"/>
      <c r="D2" s="2052"/>
      <c r="E2" s="2052"/>
      <c r="F2" s="2052"/>
      <c r="G2" s="2052"/>
      <c r="H2" s="2052"/>
      <c r="I2" s="2052"/>
      <c r="J2" s="2052"/>
      <c r="K2" s="2052"/>
      <c r="L2" s="2052"/>
      <c r="M2" s="2052"/>
      <c r="N2" s="2052"/>
    </row>
    <row r="3" spans="1:19" ht="15.75" customHeight="1" x14ac:dyDescent="0.25">
      <c r="A3" s="2052">
        <v>2019</v>
      </c>
      <c r="B3" s="2052"/>
      <c r="C3" s="2052"/>
      <c r="D3" s="2052"/>
      <c r="E3" s="2052"/>
      <c r="F3" s="2052"/>
      <c r="G3" s="2052"/>
      <c r="H3" s="2052"/>
      <c r="I3" s="2052"/>
      <c r="J3" s="2052"/>
      <c r="K3" s="2052"/>
      <c r="L3" s="2052"/>
      <c r="M3" s="2052"/>
      <c r="N3" s="2052"/>
    </row>
    <row r="4" spans="1:19" ht="15.75" x14ac:dyDescent="0.25">
      <c r="A4" s="1328"/>
      <c r="B4" s="1329"/>
      <c r="C4" s="1330"/>
      <c r="D4" s="1330"/>
      <c r="E4" s="1331"/>
      <c r="F4" s="1331"/>
      <c r="G4" s="1332"/>
      <c r="H4" s="1333"/>
      <c r="I4" s="1334"/>
      <c r="J4" s="1335"/>
      <c r="K4" s="1334"/>
      <c r="L4" s="1332"/>
      <c r="M4" s="1332"/>
      <c r="N4" s="1335"/>
    </row>
    <row r="5" spans="1:19" ht="8.25" customHeight="1" x14ac:dyDescent="0.25">
      <c r="A5" s="1336"/>
      <c r="B5" s="1332"/>
      <c r="C5" s="1330"/>
      <c r="D5" s="1330"/>
      <c r="E5" s="1331"/>
      <c r="F5" s="1331"/>
      <c r="G5" s="1332"/>
      <c r="H5" s="1333"/>
      <c r="I5" s="1337"/>
      <c r="J5" s="1338"/>
      <c r="K5" s="1339"/>
      <c r="L5" s="1340"/>
      <c r="M5" s="1689"/>
      <c r="N5" s="1335"/>
    </row>
    <row r="6" spans="1:19" ht="15" customHeight="1" x14ac:dyDescent="0.25">
      <c r="A6" s="1342"/>
      <c r="B6" s="1343"/>
      <c r="C6" s="1344"/>
      <c r="D6" s="1345"/>
      <c r="E6" s="1346"/>
      <c r="F6" s="1346"/>
      <c r="G6" s="2057" t="s">
        <v>1262</v>
      </c>
      <c r="H6" s="2057" t="s">
        <v>1263</v>
      </c>
      <c r="I6" s="2062" t="s">
        <v>1264</v>
      </c>
      <c r="J6" s="2057" t="s">
        <v>14</v>
      </c>
      <c r="K6" s="2058" t="s">
        <v>876</v>
      </c>
      <c r="L6" s="2059"/>
      <c r="M6" s="2057" t="s">
        <v>1265</v>
      </c>
      <c r="N6" s="2057" t="s">
        <v>1266</v>
      </c>
      <c r="O6" s="915" t="s">
        <v>1333</v>
      </c>
      <c r="P6" s="915" t="s">
        <v>1332</v>
      </c>
      <c r="S6" s="689" t="s">
        <v>1334</v>
      </c>
    </row>
    <row r="7" spans="1:19" ht="30" customHeight="1" x14ac:dyDescent="0.2">
      <c r="A7" s="2053" t="s">
        <v>1261</v>
      </c>
      <c r="B7" s="2055" t="s">
        <v>13</v>
      </c>
      <c r="C7" s="2055" t="s">
        <v>8</v>
      </c>
      <c r="D7" s="2055" t="s">
        <v>9</v>
      </c>
      <c r="E7" s="2055" t="s">
        <v>1</v>
      </c>
      <c r="F7" s="1711" t="s">
        <v>1552</v>
      </c>
      <c r="G7" s="2055"/>
      <c r="H7" s="2055"/>
      <c r="I7" s="2063"/>
      <c r="J7" s="2055"/>
      <c r="K7" s="2060"/>
      <c r="L7" s="2061"/>
      <c r="M7" s="2055"/>
      <c r="N7" s="2055"/>
    </row>
    <row r="8" spans="1:19" s="688" customFormat="1" x14ac:dyDescent="0.2">
      <c r="A8" s="2054"/>
      <c r="B8" s="2056"/>
      <c r="C8" s="2056"/>
      <c r="D8" s="2056"/>
      <c r="E8" s="2056"/>
      <c r="F8" s="1712"/>
      <c r="G8" s="2056"/>
      <c r="H8" s="2056"/>
      <c r="I8" s="2064"/>
      <c r="J8" s="2056"/>
      <c r="K8" s="1347" t="s">
        <v>15</v>
      </c>
      <c r="L8" s="1348" t="s">
        <v>16</v>
      </c>
      <c r="M8" s="2056"/>
      <c r="N8" s="2056"/>
      <c r="O8" s="916"/>
      <c r="P8" s="916"/>
      <c r="Q8" s="916"/>
      <c r="R8" s="914"/>
      <c r="S8" s="914"/>
    </row>
    <row r="9" spans="1:19" s="922" customFormat="1" x14ac:dyDescent="0.2">
      <c r="A9" s="1349">
        <v>1</v>
      </c>
      <c r="B9" s="1350">
        <v>2</v>
      </c>
      <c r="C9" s="1350">
        <v>3</v>
      </c>
      <c r="D9" s="1350">
        <v>4</v>
      </c>
      <c r="E9" s="1350">
        <v>5</v>
      </c>
      <c r="F9" s="1350"/>
      <c r="G9" s="1350">
        <v>6</v>
      </c>
      <c r="H9" s="1350">
        <v>7</v>
      </c>
      <c r="I9" s="1351">
        <v>8</v>
      </c>
      <c r="J9" s="1350">
        <v>9</v>
      </c>
      <c r="K9" s="1351">
        <v>10</v>
      </c>
      <c r="L9" s="1350">
        <v>11</v>
      </c>
      <c r="M9" s="1350">
        <v>12</v>
      </c>
      <c r="N9" s="1350">
        <v>13</v>
      </c>
      <c r="O9" s="920"/>
      <c r="P9" s="920"/>
      <c r="Q9" s="920"/>
      <c r="R9" s="921"/>
      <c r="S9" s="921"/>
    </row>
    <row r="10" spans="1:19" ht="15.75" x14ac:dyDescent="0.25">
      <c r="A10" s="1352"/>
      <c r="B10" s="1344"/>
      <c r="C10" s="1344"/>
      <c r="D10" s="1344"/>
      <c r="E10" s="1686"/>
      <c r="F10" s="1710"/>
      <c r="G10" s="1344"/>
      <c r="H10" s="1686"/>
      <c r="I10" s="1692"/>
      <c r="J10" s="1355"/>
      <c r="K10" s="1356"/>
      <c r="L10" s="1344"/>
      <c r="M10" s="1344"/>
      <c r="N10" s="1355"/>
    </row>
    <row r="11" spans="1:19" s="908" customFormat="1" ht="31.5" customHeight="1" x14ac:dyDescent="0.2">
      <c r="A11" s="1363"/>
      <c r="B11" s="1358">
        <v>16</v>
      </c>
      <c r="C11" s="2070" t="s">
        <v>415</v>
      </c>
      <c r="D11" s="2071"/>
      <c r="E11" s="2071"/>
      <c r="F11" s="2071"/>
      <c r="G11" s="2072"/>
      <c r="H11" s="1360">
        <f>H12</f>
        <v>6</v>
      </c>
      <c r="I11" s="1360">
        <f>I12</f>
        <v>0</v>
      </c>
      <c r="J11" s="1683"/>
      <c r="K11" s="1361"/>
      <c r="L11" s="1358"/>
      <c r="M11" s="1358"/>
      <c r="N11" s="1683"/>
      <c r="O11" s="918" t="s">
        <v>1893</v>
      </c>
      <c r="P11" s="918">
        <f>O12</f>
        <v>6</v>
      </c>
      <c r="Q11" s="918"/>
    </row>
    <row r="12" spans="1:19" s="909" customFormat="1" ht="26.25" customHeight="1" x14ac:dyDescent="0.2">
      <c r="A12" s="1364"/>
      <c r="B12" s="1358">
        <v>16292</v>
      </c>
      <c r="C12" s="2070" t="s">
        <v>1068</v>
      </c>
      <c r="D12" s="2071"/>
      <c r="E12" s="2071"/>
      <c r="F12" s="2071"/>
      <c r="G12" s="2072"/>
      <c r="H12" s="1926">
        <f>SUM(H13:H18)</f>
        <v>6</v>
      </c>
      <c r="I12" s="1926">
        <f>SUM(I13:I17)</f>
        <v>0</v>
      </c>
      <c r="J12" s="1377"/>
      <c r="K12" s="1368" t="s">
        <v>69</v>
      </c>
      <c r="L12" s="1368">
        <f>SUM(L13:L18)</f>
        <v>0</v>
      </c>
      <c r="M12" s="1365"/>
      <c r="N12" s="1377"/>
      <c r="O12" s="1904">
        <f>SUM(O13:O18)</f>
        <v>6</v>
      </c>
      <c r="P12" s="912"/>
      <c r="Q12" s="912"/>
    </row>
    <row r="13" spans="1:19" s="909" customFormat="1" ht="33.75" customHeight="1" x14ac:dyDescent="0.25">
      <c r="A13" s="1392">
        <v>1</v>
      </c>
      <c r="B13" s="1393">
        <v>16292</v>
      </c>
      <c r="C13" s="1723" t="s">
        <v>1577</v>
      </c>
      <c r="D13" s="1723" t="s">
        <v>1577</v>
      </c>
      <c r="E13" s="1723" t="s">
        <v>1589</v>
      </c>
      <c r="F13" s="1724" t="s">
        <v>1642</v>
      </c>
      <c r="G13" s="1393" t="s">
        <v>1267</v>
      </c>
      <c r="H13" s="1393">
        <v>1</v>
      </c>
      <c r="I13" s="1398" t="s">
        <v>69</v>
      </c>
      <c r="J13" s="1723" t="s">
        <v>1578</v>
      </c>
      <c r="K13" s="1398" t="s">
        <v>69</v>
      </c>
      <c r="L13" s="1398" t="s">
        <v>69</v>
      </c>
      <c r="M13" s="1393"/>
      <c r="N13" s="1400"/>
      <c r="O13" s="912">
        <v>1</v>
      </c>
      <c r="P13" s="912"/>
      <c r="Q13" s="912"/>
    </row>
    <row r="14" spans="1:19" s="909" customFormat="1" ht="48.75" customHeight="1" x14ac:dyDescent="0.25">
      <c r="A14" s="1401">
        <v>2</v>
      </c>
      <c r="B14" s="1402">
        <v>16292</v>
      </c>
      <c r="C14" s="1723" t="s">
        <v>1579</v>
      </c>
      <c r="D14" s="1723" t="s">
        <v>1579</v>
      </c>
      <c r="E14" s="1723" t="s">
        <v>1589</v>
      </c>
      <c r="F14" s="1724" t="s">
        <v>1643</v>
      </c>
      <c r="G14" s="1402" t="s">
        <v>1267</v>
      </c>
      <c r="H14" s="1402">
        <v>1</v>
      </c>
      <c r="I14" s="1407" t="s">
        <v>69</v>
      </c>
      <c r="J14" s="1723" t="s">
        <v>1580</v>
      </c>
      <c r="K14" s="1407" t="s">
        <v>69</v>
      </c>
      <c r="L14" s="1407" t="s">
        <v>69</v>
      </c>
      <c r="M14" s="1402"/>
      <c r="N14" s="1409"/>
      <c r="O14" s="912">
        <v>1</v>
      </c>
      <c r="P14" s="912"/>
      <c r="Q14" s="912"/>
    </row>
    <row r="15" spans="1:19" s="909" customFormat="1" ht="20.25" customHeight="1" x14ac:dyDescent="0.25">
      <c r="A15" s="1295">
        <v>3</v>
      </c>
      <c r="B15" s="1410">
        <v>16292</v>
      </c>
      <c r="C15" s="1723" t="s">
        <v>1581</v>
      </c>
      <c r="D15" s="1723" t="s">
        <v>1581</v>
      </c>
      <c r="E15" s="1723" t="s">
        <v>1589</v>
      </c>
      <c r="F15" s="1724" t="s">
        <v>1644</v>
      </c>
      <c r="G15" s="1410" t="s">
        <v>1267</v>
      </c>
      <c r="H15" s="1410">
        <v>1</v>
      </c>
      <c r="I15" s="1415" t="s">
        <v>69</v>
      </c>
      <c r="J15" s="1723" t="s">
        <v>1582</v>
      </c>
      <c r="K15" s="1415" t="s">
        <v>69</v>
      </c>
      <c r="L15" s="1415" t="s">
        <v>69</v>
      </c>
      <c r="M15" s="1410"/>
      <c r="N15" s="1417"/>
      <c r="O15" s="912">
        <v>1</v>
      </c>
      <c r="P15" s="912"/>
      <c r="Q15" s="912"/>
    </row>
    <row r="16" spans="1:19" s="909" customFormat="1" ht="31.5" x14ac:dyDescent="0.25">
      <c r="A16" s="1295">
        <v>4</v>
      </c>
      <c r="B16" s="1410">
        <v>16292</v>
      </c>
      <c r="C16" s="1723" t="s">
        <v>1583</v>
      </c>
      <c r="D16" s="1723" t="s">
        <v>1583</v>
      </c>
      <c r="E16" s="1723" t="s">
        <v>1589</v>
      </c>
      <c r="F16" s="1724" t="s">
        <v>1644</v>
      </c>
      <c r="G16" s="1410" t="s">
        <v>1267</v>
      </c>
      <c r="H16" s="1410">
        <v>1</v>
      </c>
      <c r="I16" s="1415" t="s">
        <v>69</v>
      </c>
      <c r="J16" s="1723" t="s">
        <v>1584</v>
      </c>
      <c r="K16" s="1415" t="s">
        <v>69</v>
      </c>
      <c r="L16" s="1415" t="s">
        <v>69</v>
      </c>
      <c r="M16" s="1410"/>
      <c r="N16" s="1417"/>
      <c r="O16" s="912">
        <v>1</v>
      </c>
      <c r="P16" s="912"/>
      <c r="Q16" s="912"/>
    </row>
    <row r="17" spans="1:17" s="909" customFormat="1" ht="29.25" customHeight="1" x14ac:dyDescent="0.25">
      <c r="A17" s="1364">
        <v>5</v>
      </c>
      <c r="B17" s="1365">
        <v>16292</v>
      </c>
      <c r="C17" s="1723" t="s">
        <v>1585</v>
      </c>
      <c r="D17" s="1723" t="s">
        <v>1585</v>
      </c>
      <c r="E17" s="1723" t="s">
        <v>1589</v>
      </c>
      <c r="F17" s="1724" t="s">
        <v>1644</v>
      </c>
      <c r="G17" s="1365" t="s">
        <v>1267</v>
      </c>
      <c r="H17" s="1365">
        <v>1</v>
      </c>
      <c r="I17" s="1368" t="s">
        <v>69</v>
      </c>
      <c r="J17" s="1723" t="s">
        <v>1586</v>
      </c>
      <c r="K17" s="1368" t="s">
        <v>69</v>
      </c>
      <c r="L17" s="1368" t="s">
        <v>69</v>
      </c>
      <c r="M17" s="1365"/>
      <c r="N17" s="1377"/>
      <c r="O17" s="912">
        <v>1</v>
      </c>
      <c r="P17" s="912"/>
      <c r="Q17" s="912"/>
    </row>
    <row r="18" spans="1:17" s="909" customFormat="1" ht="29.25" customHeight="1" x14ac:dyDescent="0.25">
      <c r="A18" s="1392">
        <v>6</v>
      </c>
      <c r="B18" s="1393"/>
      <c r="C18" s="1723" t="s">
        <v>1587</v>
      </c>
      <c r="D18" s="1723" t="s">
        <v>1587</v>
      </c>
      <c r="E18" s="1723" t="s">
        <v>1589</v>
      </c>
      <c r="F18" s="1724" t="s">
        <v>1644</v>
      </c>
      <c r="G18" s="1365" t="s">
        <v>1267</v>
      </c>
      <c r="H18" s="1397">
        <v>1</v>
      </c>
      <c r="I18" s="1585"/>
      <c r="J18" s="1723" t="s">
        <v>1588</v>
      </c>
      <c r="K18" s="1585"/>
      <c r="L18" s="1448"/>
      <c r="M18" s="1397"/>
      <c r="N18" s="1400"/>
      <c r="O18" s="912">
        <v>1</v>
      </c>
      <c r="P18" s="912"/>
      <c r="Q18" s="912"/>
    </row>
    <row r="19" spans="1:17" s="913" customFormat="1" ht="26.25" customHeight="1" thickBot="1" x14ac:dyDescent="0.25">
      <c r="A19" s="2189" t="s">
        <v>15</v>
      </c>
      <c r="B19" s="2190"/>
      <c r="C19" s="2190"/>
      <c r="D19" s="2190"/>
      <c r="E19" s="2190"/>
      <c r="F19" s="2190"/>
      <c r="G19" s="2191"/>
      <c r="H19" s="1578">
        <f>H11</f>
        <v>6</v>
      </c>
      <c r="I19" s="1579">
        <v>0</v>
      </c>
      <c r="J19" s="1580"/>
      <c r="K19" s="1581"/>
      <c r="L19" s="1582"/>
      <c r="M19" s="1582"/>
      <c r="N19" s="1580"/>
      <c r="O19" s="919">
        <f>O12</f>
        <v>6</v>
      </c>
      <c r="P19" s="919">
        <f>SUM(P11:P18)</f>
        <v>6</v>
      </c>
      <c r="Q19" s="919"/>
    </row>
    <row r="20" spans="1:17" s="689" customFormat="1" ht="15.75" thickTop="1" x14ac:dyDescent="0.2">
      <c r="A20" s="903"/>
      <c r="B20" s="901"/>
      <c r="C20" s="900"/>
      <c r="D20" s="900"/>
      <c r="E20" s="776"/>
      <c r="F20" s="776"/>
      <c r="G20" s="901"/>
      <c r="H20" s="825"/>
      <c r="I20" s="902"/>
      <c r="J20" s="897"/>
      <c r="K20" s="902"/>
      <c r="L20" s="901"/>
      <c r="M20" s="901"/>
      <c r="N20" s="897"/>
      <c r="O20" s="915"/>
      <c r="P20" s="915"/>
      <c r="Q20" s="915"/>
    </row>
  </sheetData>
  <mergeCells count="18">
    <mergeCell ref="A19:G19"/>
    <mergeCell ref="C11:G11"/>
    <mergeCell ref="C12:G12"/>
    <mergeCell ref="A7:A8"/>
    <mergeCell ref="B7:B8"/>
    <mergeCell ref="C7:C8"/>
    <mergeCell ref="D7:D8"/>
    <mergeCell ref="E7:E8"/>
    <mergeCell ref="A1:N1"/>
    <mergeCell ref="A2:N2"/>
    <mergeCell ref="A3:N3"/>
    <mergeCell ref="G6:G8"/>
    <mergeCell ref="H6:H8"/>
    <mergeCell ref="I6:I8"/>
    <mergeCell ref="J6:J8"/>
    <mergeCell ref="K6:L7"/>
    <mergeCell ref="M6:M8"/>
    <mergeCell ref="N6:N8"/>
  </mergeCells>
  <pageMargins left="0.39370078740157483" right="0.39370078740157483" top="0.98425196850393704" bottom="0.19685039370078741" header="0.31496062992125984" footer="0.31496062992125984"/>
  <pageSetup paperSize="256" scale="75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100" workbookViewId="0">
      <selection activeCell="A10" sqref="A10:N276"/>
    </sheetView>
  </sheetViews>
  <sheetFormatPr defaultRowHeight="12.75" x14ac:dyDescent="0.2"/>
  <cols>
    <col min="1" max="1" width="3.7109375" customWidth="1"/>
    <col min="2" max="2" width="9" customWidth="1"/>
    <col min="3" max="3" width="19.28515625" customWidth="1"/>
    <col min="4" max="4" width="23" customWidth="1"/>
    <col min="5" max="5" width="26.7109375" customWidth="1"/>
    <col min="6" max="6" width="12.85546875" customWidth="1"/>
    <col min="7" max="7" width="9.140625" customWidth="1"/>
    <col min="8" max="8" width="11.140625" customWidth="1"/>
    <col min="9" max="9" width="32.7109375" customWidth="1"/>
    <col min="10" max="10" width="11.140625" customWidth="1"/>
    <col min="11" max="11" width="11.42578125" customWidth="1"/>
    <col min="12" max="12" width="9.42578125" customWidth="1"/>
    <col min="13" max="13" width="13.85546875" customWidth="1"/>
  </cols>
  <sheetData>
    <row r="1" spans="1:13" x14ac:dyDescent="0.2">
      <c r="A1" s="1979" t="s">
        <v>446</v>
      </c>
      <c r="B1" s="1979"/>
      <c r="C1" s="1979"/>
      <c r="D1" s="1979"/>
      <c r="E1" s="1979"/>
      <c r="F1" s="1979"/>
      <c r="G1" s="1979"/>
      <c r="H1" s="1979"/>
      <c r="I1" s="1979"/>
      <c r="J1" s="1979"/>
      <c r="K1" s="1979"/>
      <c r="L1" s="1979"/>
      <c r="M1" s="1979"/>
    </row>
    <row r="2" spans="1:13" x14ac:dyDescent="0.2">
      <c r="A2" s="1979" t="s">
        <v>449</v>
      </c>
      <c r="B2" s="1979"/>
      <c r="C2" s="1979"/>
      <c r="D2" s="1979"/>
      <c r="E2" s="1979"/>
      <c r="F2" s="1979"/>
      <c r="G2" s="1979"/>
      <c r="H2" s="1979"/>
      <c r="I2" s="1979"/>
      <c r="J2" s="1979"/>
      <c r="K2" s="1979"/>
      <c r="L2" s="1979"/>
      <c r="M2" s="1979"/>
    </row>
    <row r="3" spans="1:13" x14ac:dyDescent="0.2">
      <c r="A3" s="1979" t="s">
        <v>448</v>
      </c>
      <c r="B3" s="1979"/>
      <c r="C3" s="1979"/>
      <c r="D3" s="1979"/>
      <c r="E3" s="1979"/>
      <c r="F3" s="1979"/>
      <c r="G3" s="1979"/>
      <c r="H3" s="1979"/>
      <c r="I3" s="1979"/>
      <c r="J3" s="1979"/>
      <c r="K3" s="1979"/>
      <c r="L3" s="1979"/>
      <c r="M3" s="1979"/>
    </row>
    <row r="4" spans="1:13" x14ac:dyDescent="0.2">
      <c r="A4" s="2003"/>
      <c r="B4" s="2003"/>
      <c r="C4" s="2003"/>
      <c r="D4" s="2003"/>
      <c r="E4" s="2003"/>
      <c r="F4" s="2003"/>
      <c r="G4" s="2003"/>
      <c r="H4" s="2003"/>
      <c r="I4" s="2003"/>
      <c r="J4" s="2003"/>
      <c r="K4" s="2003"/>
      <c r="L4" s="2003"/>
      <c r="M4" s="196"/>
    </row>
    <row r="5" spans="1:13" x14ac:dyDescent="0.2">
      <c r="A5" s="198" t="s">
        <v>203</v>
      </c>
      <c r="B5" s="198"/>
      <c r="C5" s="196"/>
      <c r="D5" s="196"/>
      <c r="E5" s="196"/>
      <c r="F5" s="196"/>
      <c r="G5" s="196"/>
      <c r="H5" s="196"/>
      <c r="I5" s="196"/>
      <c r="J5" s="196"/>
      <c r="K5" s="197"/>
      <c r="L5" s="196"/>
      <c r="M5" s="196"/>
    </row>
    <row r="6" spans="1:13" x14ac:dyDescent="0.2">
      <c r="A6" s="196"/>
      <c r="B6" s="196"/>
      <c r="C6" s="196"/>
      <c r="D6" s="196"/>
      <c r="E6" s="196"/>
      <c r="F6" s="196"/>
      <c r="G6" s="196"/>
      <c r="H6" s="313"/>
      <c r="I6" s="201"/>
      <c r="J6" s="201"/>
      <c r="K6" s="202"/>
      <c r="L6" s="174"/>
      <c r="M6" s="196"/>
    </row>
    <row r="7" spans="1:13" x14ac:dyDescent="0.2">
      <c r="A7" s="203"/>
      <c r="B7" s="203"/>
      <c r="C7" s="204"/>
      <c r="D7" s="270"/>
      <c r="E7" s="204" t="s">
        <v>1</v>
      </c>
      <c r="F7" s="204" t="s">
        <v>2</v>
      </c>
      <c r="G7" s="205" t="s">
        <v>3</v>
      </c>
      <c r="H7" s="197" t="s">
        <v>4</v>
      </c>
      <c r="I7" s="1999" t="s">
        <v>14</v>
      </c>
      <c r="J7" s="1985" t="s">
        <v>5</v>
      </c>
      <c r="K7" s="1986"/>
      <c r="L7" s="204" t="s">
        <v>6</v>
      </c>
      <c r="M7" s="271"/>
    </row>
    <row r="8" spans="1:13" x14ac:dyDescent="0.2">
      <c r="A8" s="207" t="s">
        <v>7</v>
      </c>
      <c r="B8" s="207" t="s">
        <v>13</v>
      </c>
      <c r="C8" s="208" t="s">
        <v>8</v>
      </c>
      <c r="D8" s="272" t="s">
        <v>9</v>
      </c>
      <c r="E8" s="207" t="s">
        <v>189</v>
      </c>
      <c r="F8" s="208" t="s">
        <v>10</v>
      </c>
      <c r="G8" s="209" t="s">
        <v>11</v>
      </c>
      <c r="H8" s="197" t="s">
        <v>12</v>
      </c>
      <c r="I8" s="2000"/>
      <c r="J8" s="207" t="s">
        <v>15</v>
      </c>
      <c r="K8" s="204" t="s">
        <v>16</v>
      </c>
      <c r="L8" s="208" t="s">
        <v>19</v>
      </c>
      <c r="M8" s="211" t="s">
        <v>72</v>
      </c>
    </row>
    <row r="9" spans="1:13" x14ac:dyDescent="0.2">
      <c r="A9" s="207"/>
      <c r="B9" s="207"/>
      <c r="C9" s="208"/>
      <c r="D9" s="272"/>
      <c r="E9" s="207"/>
      <c r="F9" s="208" t="s">
        <v>20</v>
      </c>
      <c r="G9" s="209" t="s">
        <v>21</v>
      </c>
      <c r="H9" s="207" t="s">
        <v>22</v>
      </c>
      <c r="I9" s="2001"/>
      <c r="J9" s="207"/>
      <c r="K9" s="208"/>
      <c r="L9" s="208" t="s">
        <v>24</v>
      </c>
      <c r="M9" s="312"/>
    </row>
    <row r="10" spans="1:13" ht="15" customHeight="1" x14ac:dyDescent="0.2">
      <c r="A10" s="214">
        <v>1</v>
      </c>
      <c r="B10" s="214">
        <v>2</v>
      </c>
      <c r="C10" s="214">
        <v>3</v>
      </c>
      <c r="D10" s="214">
        <v>4</v>
      </c>
      <c r="E10" s="214">
        <v>5</v>
      </c>
      <c r="F10" s="214">
        <v>6</v>
      </c>
      <c r="G10" s="214">
        <v>7</v>
      </c>
      <c r="H10" s="214">
        <v>8</v>
      </c>
      <c r="I10" s="214">
        <v>9</v>
      </c>
      <c r="J10" s="214">
        <v>10</v>
      </c>
      <c r="K10" s="214">
        <v>11</v>
      </c>
      <c r="L10" s="214">
        <v>12</v>
      </c>
      <c r="M10" s="214">
        <v>13</v>
      </c>
    </row>
    <row r="11" spans="1:13" ht="15" customHeight="1" x14ac:dyDescent="0.2">
      <c r="A11" s="208"/>
      <c r="B11" s="208"/>
      <c r="C11" s="311"/>
      <c r="D11" s="311"/>
      <c r="E11" s="311"/>
      <c r="F11" s="311"/>
      <c r="G11" s="368"/>
      <c r="H11" s="368"/>
      <c r="I11" s="208"/>
      <c r="J11" s="368"/>
      <c r="K11" s="208"/>
      <c r="L11" s="208"/>
      <c r="M11" s="271"/>
    </row>
    <row r="12" spans="1:13" s="145" customFormat="1" ht="15" customHeight="1" x14ac:dyDescent="0.2">
      <c r="A12" s="223">
        <v>5</v>
      </c>
      <c r="B12" s="232">
        <v>10</v>
      </c>
      <c r="C12" s="233" t="s">
        <v>409</v>
      </c>
      <c r="D12" s="192"/>
      <c r="E12" s="192"/>
      <c r="F12" s="192"/>
      <c r="G12" s="234">
        <f>+G14</f>
        <v>15</v>
      </c>
      <c r="H12" s="234">
        <f>+H14</f>
        <v>6850</v>
      </c>
      <c r="I12" s="218"/>
      <c r="J12" s="234"/>
      <c r="K12" s="218"/>
      <c r="L12" s="218"/>
      <c r="M12" s="192"/>
    </row>
    <row r="13" spans="1:13" ht="15" customHeight="1" x14ac:dyDescent="0.2">
      <c r="A13" s="221"/>
      <c r="B13" s="232"/>
      <c r="C13" s="233"/>
      <c r="D13" s="195"/>
      <c r="E13" s="195"/>
      <c r="F13" s="195"/>
      <c r="G13" s="229"/>
      <c r="H13" s="229"/>
      <c r="I13" s="221"/>
      <c r="J13" s="229"/>
      <c r="K13" s="221"/>
      <c r="L13" s="221"/>
      <c r="M13" s="195"/>
    </row>
    <row r="14" spans="1:13" s="145" customFormat="1" ht="15" customHeight="1" x14ac:dyDescent="0.2">
      <c r="A14" s="223">
        <v>5</v>
      </c>
      <c r="B14" s="218">
        <v>10622</v>
      </c>
      <c r="C14" s="192" t="s">
        <v>441</v>
      </c>
      <c r="D14" s="192"/>
      <c r="E14" s="192"/>
      <c r="F14" s="192"/>
      <c r="G14" s="234">
        <f>SUM(G15:G19)</f>
        <v>15</v>
      </c>
      <c r="H14" s="234">
        <f>SUM(H15:H19)</f>
        <v>6850</v>
      </c>
      <c r="I14" s="218"/>
      <c r="J14" s="234">
        <f>SUM(J15:J19)</f>
        <v>167</v>
      </c>
      <c r="K14" s="218" t="str">
        <f>+K15</f>
        <v>TON-</v>
      </c>
      <c r="L14" s="218"/>
      <c r="M14" s="192"/>
    </row>
    <row r="15" spans="1:13" ht="15" customHeight="1" x14ac:dyDescent="0.2">
      <c r="A15" s="221">
        <v>1</v>
      </c>
      <c r="B15" s="221">
        <v>10622</v>
      </c>
      <c r="C15" s="236" t="s">
        <v>204</v>
      </c>
      <c r="D15" s="236" t="s">
        <v>205</v>
      </c>
      <c r="E15" s="236" t="s">
        <v>206</v>
      </c>
      <c r="F15" s="221" t="s">
        <v>28</v>
      </c>
      <c r="G15" s="237">
        <v>3</v>
      </c>
      <c r="H15" s="227">
        <v>1250</v>
      </c>
      <c r="I15" s="240" t="s">
        <v>207</v>
      </c>
      <c r="J15" s="227">
        <v>35</v>
      </c>
      <c r="K15" s="240" t="s">
        <v>208</v>
      </c>
      <c r="L15" s="240" t="s">
        <v>71</v>
      </c>
      <c r="M15" s="195"/>
    </row>
    <row r="16" spans="1:13" ht="15" customHeight="1" x14ac:dyDescent="0.2">
      <c r="A16" s="221">
        <v>2</v>
      </c>
      <c r="B16" s="221">
        <v>10622</v>
      </c>
      <c r="C16" s="236" t="s">
        <v>209</v>
      </c>
      <c r="D16" s="236" t="s">
        <v>69</v>
      </c>
      <c r="E16" s="236" t="s">
        <v>210</v>
      </c>
      <c r="F16" s="221" t="s">
        <v>28</v>
      </c>
      <c r="G16" s="237">
        <v>3</v>
      </c>
      <c r="H16" s="227">
        <v>1700</v>
      </c>
      <c r="I16" s="240" t="s">
        <v>207</v>
      </c>
      <c r="J16" s="227">
        <v>36</v>
      </c>
      <c r="K16" s="240" t="s">
        <v>30</v>
      </c>
      <c r="L16" s="240" t="s">
        <v>99</v>
      </c>
      <c r="M16" s="195"/>
    </row>
    <row r="17" spans="1:13" ht="15" customHeight="1" x14ac:dyDescent="0.2">
      <c r="A17" s="221">
        <v>3</v>
      </c>
      <c r="B17" s="221">
        <v>10622</v>
      </c>
      <c r="C17" s="236" t="s">
        <v>218</v>
      </c>
      <c r="D17" s="236" t="s">
        <v>218</v>
      </c>
      <c r="E17" s="236" t="s">
        <v>219</v>
      </c>
      <c r="F17" s="221" t="s">
        <v>28</v>
      </c>
      <c r="G17" s="237">
        <v>3</v>
      </c>
      <c r="H17" s="227">
        <v>1100</v>
      </c>
      <c r="I17" s="240" t="s">
        <v>220</v>
      </c>
      <c r="J17" s="227">
        <v>24</v>
      </c>
      <c r="K17" s="240" t="s">
        <v>30</v>
      </c>
      <c r="L17" s="240" t="s">
        <v>71</v>
      </c>
      <c r="M17" s="195"/>
    </row>
    <row r="18" spans="1:13" ht="15" customHeight="1" x14ac:dyDescent="0.2">
      <c r="A18" s="221">
        <v>4</v>
      </c>
      <c r="B18" s="221">
        <v>10622</v>
      </c>
      <c r="C18" s="236" t="s">
        <v>116</v>
      </c>
      <c r="D18" s="236" t="s">
        <v>116</v>
      </c>
      <c r="E18" s="236" t="s">
        <v>221</v>
      </c>
      <c r="F18" s="221" t="s">
        <v>28</v>
      </c>
      <c r="G18" s="237">
        <v>3</v>
      </c>
      <c r="H18" s="227">
        <v>1100</v>
      </c>
      <c r="I18" s="240" t="s">
        <v>220</v>
      </c>
      <c r="J18" s="227">
        <v>36</v>
      </c>
      <c r="K18" s="240" t="s">
        <v>30</v>
      </c>
      <c r="L18" s="240" t="s">
        <v>71</v>
      </c>
      <c r="M18" s="195"/>
    </row>
    <row r="19" spans="1:13" ht="15" customHeight="1" x14ac:dyDescent="0.2">
      <c r="A19" s="221">
        <v>5</v>
      </c>
      <c r="B19" s="221">
        <v>10622</v>
      </c>
      <c r="C19" s="236" t="s">
        <v>222</v>
      </c>
      <c r="D19" s="236" t="s">
        <v>222</v>
      </c>
      <c r="E19" s="236" t="s">
        <v>223</v>
      </c>
      <c r="F19" s="221" t="s">
        <v>28</v>
      </c>
      <c r="G19" s="237">
        <v>3</v>
      </c>
      <c r="H19" s="227">
        <v>1700</v>
      </c>
      <c r="I19" s="240" t="s">
        <v>220</v>
      </c>
      <c r="J19" s="227">
        <v>36</v>
      </c>
      <c r="K19" s="240" t="s">
        <v>30</v>
      </c>
      <c r="L19" s="240" t="s">
        <v>99</v>
      </c>
      <c r="M19" s="195"/>
    </row>
    <row r="20" spans="1:13" ht="15" customHeight="1" x14ac:dyDescent="0.2">
      <c r="A20" s="221"/>
      <c r="B20" s="221"/>
      <c r="C20" s="236"/>
      <c r="D20" s="236"/>
      <c r="E20" s="236"/>
      <c r="F20" s="221"/>
      <c r="G20" s="237"/>
      <c r="H20" s="227"/>
      <c r="I20" s="240"/>
      <c r="J20" s="227"/>
      <c r="K20" s="240"/>
      <c r="L20" s="240"/>
      <c r="M20" s="195"/>
    </row>
    <row r="21" spans="1:13" s="117" customFormat="1" ht="15" customHeight="1" x14ac:dyDescent="0.2">
      <c r="A21" s="223">
        <v>1</v>
      </c>
      <c r="B21" s="218">
        <v>15</v>
      </c>
      <c r="C21" s="235" t="s">
        <v>443</v>
      </c>
      <c r="D21" s="274"/>
      <c r="E21" s="274"/>
      <c r="F21" s="218"/>
      <c r="G21" s="234">
        <f>+G23</f>
        <v>10</v>
      </c>
      <c r="H21" s="234">
        <f>+H23</f>
        <v>48950</v>
      </c>
      <c r="I21" s="226"/>
      <c r="J21" s="256"/>
      <c r="K21" s="226"/>
      <c r="L21" s="226"/>
      <c r="M21" s="192"/>
    </row>
    <row r="22" spans="1:13" ht="15" customHeight="1" x14ac:dyDescent="0.2">
      <c r="A22" s="241"/>
      <c r="B22" s="221"/>
      <c r="C22" s="239"/>
      <c r="D22" s="236"/>
      <c r="E22" s="236"/>
      <c r="F22" s="221"/>
      <c r="G22" s="237"/>
      <c r="H22" s="227"/>
      <c r="I22" s="240"/>
      <c r="J22" s="227"/>
      <c r="K22" s="240"/>
      <c r="L22" s="240"/>
      <c r="M22" s="195"/>
    </row>
    <row r="23" spans="1:13" s="117" customFormat="1" ht="15" customHeight="1" x14ac:dyDescent="0.2">
      <c r="A23" s="223">
        <v>1</v>
      </c>
      <c r="B23" s="218">
        <f>+B24</f>
        <v>15201</v>
      </c>
      <c r="C23" s="274" t="s">
        <v>442</v>
      </c>
      <c r="D23" s="274"/>
      <c r="E23" s="274"/>
      <c r="F23" s="218"/>
      <c r="G23" s="282">
        <f>+G24</f>
        <v>10</v>
      </c>
      <c r="H23" s="282">
        <f>+H24</f>
        <v>48950</v>
      </c>
      <c r="I23" s="257"/>
      <c r="J23" s="282">
        <f>+J24</f>
        <v>12240</v>
      </c>
      <c r="K23" s="283" t="str">
        <f>+K24</f>
        <v>PASANG</v>
      </c>
      <c r="L23" s="226"/>
      <c r="M23" s="192"/>
    </row>
    <row r="24" spans="1:13" ht="15" customHeight="1" x14ac:dyDescent="0.2">
      <c r="A24" s="221">
        <v>1</v>
      </c>
      <c r="B24" s="221">
        <v>15201</v>
      </c>
      <c r="C24" s="236" t="s">
        <v>211</v>
      </c>
      <c r="D24" s="236" t="s">
        <v>212</v>
      </c>
      <c r="E24" s="236" t="s">
        <v>213</v>
      </c>
      <c r="F24" s="221" t="s">
        <v>28</v>
      </c>
      <c r="G24" s="237">
        <v>10</v>
      </c>
      <c r="H24" s="227">
        <v>48950</v>
      </c>
      <c r="I24" s="240" t="s">
        <v>367</v>
      </c>
      <c r="J24" s="227">
        <v>12240</v>
      </c>
      <c r="K24" s="240" t="s">
        <v>172</v>
      </c>
      <c r="L24" s="240" t="s">
        <v>31</v>
      </c>
      <c r="M24" s="195"/>
    </row>
    <row r="25" spans="1:13" ht="15" customHeight="1" x14ac:dyDescent="0.2">
      <c r="A25" s="221"/>
      <c r="B25" s="221"/>
      <c r="C25" s="236"/>
      <c r="D25" s="236"/>
      <c r="E25" s="236"/>
      <c r="F25" s="221"/>
      <c r="G25" s="237"/>
      <c r="H25" s="227"/>
      <c r="I25" s="240"/>
      <c r="J25" s="227"/>
      <c r="K25" s="240"/>
      <c r="L25" s="240"/>
      <c r="M25" s="195"/>
    </row>
    <row r="26" spans="1:13" s="117" customFormat="1" ht="15" customHeight="1" x14ac:dyDescent="0.2">
      <c r="A26" s="223">
        <v>1</v>
      </c>
      <c r="B26" s="218">
        <v>16</v>
      </c>
      <c r="C26" s="2004" t="s">
        <v>415</v>
      </c>
      <c r="D26" s="2005"/>
      <c r="E26" s="2005"/>
      <c r="F26" s="2006"/>
      <c r="G26" s="234">
        <f>+G29+G32</f>
        <v>18</v>
      </c>
      <c r="H26" s="234">
        <f>+H29</f>
        <v>160000</v>
      </c>
      <c r="I26" s="226"/>
      <c r="J26" s="234"/>
      <c r="K26" s="254"/>
      <c r="L26" s="226"/>
      <c r="M26" s="192"/>
    </row>
    <row r="27" spans="1:13" s="117" customFormat="1" ht="14.25" customHeight="1" x14ac:dyDescent="0.2">
      <c r="A27" s="223"/>
      <c r="B27" s="218"/>
      <c r="C27" s="2007"/>
      <c r="D27" s="2008"/>
      <c r="E27" s="2008"/>
      <c r="F27" s="2009"/>
      <c r="G27" s="234"/>
      <c r="H27" s="234"/>
      <c r="I27" s="226"/>
      <c r="J27" s="256"/>
      <c r="K27" s="226"/>
      <c r="L27" s="226"/>
      <c r="M27" s="192"/>
    </row>
    <row r="28" spans="1:13" ht="15" customHeight="1" x14ac:dyDescent="0.2">
      <c r="A28" s="241"/>
      <c r="B28" s="221"/>
      <c r="C28" s="239"/>
      <c r="D28" s="236"/>
      <c r="E28" s="236"/>
      <c r="F28" s="221"/>
      <c r="G28" s="237"/>
      <c r="H28" s="227"/>
      <c r="I28" s="240"/>
      <c r="J28" s="227"/>
      <c r="K28" s="240"/>
      <c r="L28" s="240"/>
      <c r="M28" s="195"/>
    </row>
    <row r="29" spans="1:13" s="117" customFormat="1" ht="15" customHeight="1" x14ac:dyDescent="0.2">
      <c r="A29" s="223">
        <v>1</v>
      </c>
      <c r="B29" s="218">
        <f>+B30</f>
        <v>16221</v>
      </c>
      <c r="C29" s="274" t="s">
        <v>444</v>
      </c>
      <c r="D29" s="274"/>
      <c r="E29" s="274"/>
      <c r="F29" s="218"/>
      <c r="G29" s="282">
        <f>+G30</f>
        <v>8</v>
      </c>
      <c r="H29" s="282">
        <f>+H30</f>
        <v>160000</v>
      </c>
      <c r="I29" s="257"/>
      <c r="J29" s="282">
        <f>+J30</f>
        <v>1000</v>
      </c>
      <c r="K29" s="283" t="str">
        <f>+K30</f>
        <v>M3</v>
      </c>
      <c r="L29" s="226"/>
      <c r="M29" s="192"/>
    </row>
    <row r="30" spans="1:13" ht="15" customHeight="1" x14ac:dyDescent="0.2">
      <c r="A30" s="221">
        <v>1</v>
      </c>
      <c r="B30" s="221">
        <v>16221</v>
      </c>
      <c r="C30" s="195" t="s">
        <v>335</v>
      </c>
      <c r="D30" s="239" t="s">
        <v>182</v>
      </c>
      <c r="E30" s="239" t="s">
        <v>183</v>
      </c>
      <c r="F30" s="221" t="s">
        <v>28</v>
      </c>
      <c r="G30" s="237">
        <v>8</v>
      </c>
      <c r="H30" s="227">
        <v>160000</v>
      </c>
      <c r="I30" s="280" t="s">
        <v>184</v>
      </c>
      <c r="J30" s="227">
        <v>1000</v>
      </c>
      <c r="K30" s="280" t="s">
        <v>185</v>
      </c>
      <c r="L30" s="240">
        <v>2009</v>
      </c>
      <c r="M30" s="195" t="s">
        <v>174</v>
      </c>
    </row>
    <row r="31" spans="1:13" ht="15" customHeight="1" x14ac:dyDescent="0.2">
      <c r="A31" s="221"/>
      <c r="B31" s="221"/>
      <c r="C31" s="195"/>
      <c r="D31" s="239"/>
      <c r="E31" s="239"/>
      <c r="F31" s="221"/>
      <c r="G31" s="237"/>
      <c r="H31" s="227"/>
      <c r="I31" s="280"/>
      <c r="J31" s="227"/>
      <c r="K31" s="280"/>
      <c r="L31" s="240"/>
      <c r="M31" s="195"/>
    </row>
    <row r="32" spans="1:13" s="117" customFormat="1" ht="15" customHeight="1" x14ac:dyDescent="0.2">
      <c r="A32" s="223">
        <v>1</v>
      </c>
      <c r="B32" s="218">
        <f>+B33</f>
        <v>16230</v>
      </c>
      <c r="C32" s="235" t="s">
        <v>436</v>
      </c>
      <c r="D32" s="274"/>
      <c r="E32" s="274"/>
      <c r="F32" s="218"/>
      <c r="G32" s="282">
        <f>+G33</f>
        <v>10</v>
      </c>
      <c r="H32" s="282">
        <f>+H33</f>
        <v>10015</v>
      </c>
      <c r="I32" s="257"/>
      <c r="J32" s="282">
        <f>+J33</f>
        <v>1500</v>
      </c>
      <c r="K32" s="283" t="str">
        <f>+K33</f>
        <v>BUAH</v>
      </c>
      <c r="L32" s="226"/>
      <c r="M32" s="192"/>
    </row>
    <row r="33" spans="1:15" ht="15" customHeight="1" x14ac:dyDescent="0.2">
      <c r="A33" s="221">
        <v>1</v>
      </c>
      <c r="B33" s="221">
        <v>16230</v>
      </c>
      <c r="C33" s="195" t="s">
        <v>214</v>
      </c>
      <c r="D33" s="236" t="s">
        <v>215</v>
      </c>
      <c r="E33" s="236" t="s">
        <v>216</v>
      </c>
      <c r="F33" s="221" t="s">
        <v>28</v>
      </c>
      <c r="G33" s="237">
        <v>10</v>
      </c>
      <c r="H33" s="227">
        <v>10015</v>
      </c>
      <c r="I33" s="240" t="s">
        <v>141</v>
      </c>
      <c r="J33" s="227">
        <v>1500</v>
      </c>
      <c r="K33" s="280" t="s">
        <v>68</v>
      </c>
      <c r="L33" s="240" t="s">
        <v>217</v>
      </c>
      <c r="M33" s="195"/>
      <c r="N33" s="13"/>
    </row>
    <row r="34" spans="1:15" ht="15" customHeight="1" x14ac:dyDescent="0.2">
      <c r="A34" s="312"/>
      <c r="B34" s="312"/>
      <c r="C34" s="312"/>
      <c r="D34" s="312"/>
      <c r="E34" s="312"/>
      <c r="F34" s="312"/>
      <c r="G34" s="369"/>
      <c r="H34" s="369"/>
      <c r="I34" s="312"/>
      <c r="J34" s="312"/>
      <c r="K34" s="312"/>
      <c r="L34" s="312"/>
      <c r="M34" s="312"/>
    </row>
    <row r="35" spans="1:15" s="17" customFormat="1" ht="14.1" customHeight="1" thickBot="1" x14ac:dyDescent="0.3">
      <c r="A35" s="1980" t="s">
        <v>15</v>
      </c>
      <c r="B35" s="1981"/>
      <c r="C35" s="1981"/>
      <c r="D35" s="1981"/>
      <c r="E35" s="1981"/>
      <c r="F35" s="1982"/>
      <c r="G35" s="260">
        <f>+G26+G21+G12</f>
        <v>43</v>
      </c>
      <c r="H35" s="260">
        <f>+H26+H21+H12</f>
        <v>215800</v>
      </c>
      <c r="I35" s="252"/>
      <c r="J35" s="252"/>
      <c r="K35" s="252"/>
      <c r="L35" s="253"/>
      <c r="M35" s="253"/>
      <c r="N35" s="77"/>
      <c r="O35" s="77"/>
    </row>
    <row r="36" spans="1:15" ht="13.5" thickTop="1" x14ac:dyDescent="0.2"/>
  </sheetData>
  <mergeCells count="8">
    <mergeCell ref="C26:F27"/>
    <mergeCell ref="A35:F35"/>
    <mergeCell ref="A4:L4"/>
    <mergeCell ref="J7:K7"/>
    <mergeCell ref="A1:M1"/>
    <mergeCell ref="A2:M2"/>
    <mergeCell ref="A3:M3"/>
    <mergeCell ref="I7:I9"/>
  </mergeCells>
  <phoneticPr fontId="9" type="noConversion"/>
  <pageMargins left="1.1811023622047245" right="0.70866141732283472" top="0.74803149606299213" bottom="0.74803149606299213" header="0.31496062992125984" footer="0.31496062992125984"/>
  <pageSetup paperSize="256" scale="74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view="pageBreakPreview" zoomScale="69" zoomScaleNormal="100" zoomScaleSheetLayoutView="69" workbookViewId="0">
      <selection activeCell="A10" sqref="A10:N276"/>
    </sheetView>
  </sheetViews>
  <sheetFormatPr defaultRowHeight="12.75" x14ac:dyDescent="0.25"/>
  <cols>
    <col min="1" max="1" width="3.85546875" style="18" customWidth="1"/>
    <col min="2" max="2" width="11.7109375" style="18" customWidth="1"/>
    <col min="3" max="3" width="18.42578125" style="17" customWidth="1"/>
    <col min="4" max="4" width="23.42578125" style="17" customWidth="1"/>
    <col min="5" max="5" width="30.5703125" style="17" customWidth="1"/>
    <col min="6" max="6" width="13.42578125" style="18" customWidth="1"/>
    <col min="7" max="7" width="12.140625" style="18" customWidth="1"/>
    <col min="8" max="8" width="11.42578125" style="61" customWidth="1"/>
    <col min="9" max="9" width="19.5703125" style="17" customWidth="1"/>
    <col min="10" max="10" width="8.85546875" style="17" customWidth="1"/>
    <col min="11" max="11" width="6.7109375" style="17" customWidth="1"/>
    <col min="12" max="12" width="14.140625" style="18" customWidth="1"/>
    <col min="13" max="13" width="11.5703125" style="18" customWidth="1"/>
    <col min="14" max="15" width="9.140625" style="17"/>
    <col min="16" max="16" width="6.140625" style="17" customWidth="1"/>
    <col min="17" max="17" width="5.85546875" style="17" customWidth="1"/>
    <col min="18" max="18" width="7" style="17" customWidth="1"/>
    <col min="19" max="20" width="9.140625" style="17"/>
    <col min="21" max="21" width="4.85546875" style="17" customWidth="1"/>
    <col min="22" max="16384" width="9.140625" style="17"/>
  </cols>
  <sheetData>
    <row r="1" spans="1:22" s="1" customFormat="1" x14ac:dyDescent="0.2">
      <c r="A1" s="1979" t="s">
        <v>446</v>
      </c>
      <c r="B1" s="1979"/>
      <c r="C1" s="1979"/>
      <c r="D1" s="1979"/>
      <c r="E1" s="1979"/>
      <c r="F1" s="1979"/>
      <c r="G1" s="1979"/>
      <c r="H1" s="1979"/>
      <c r="I1" s="1979"/>
      <c r="J1" s="1979"/>
      <c r="K1" s="1979"/>
      <c r="L1" s="1979"/>
      <c r="M1" s="1979"/>
    </row>
    <row r="2" spans="1:22" s="1" customFormat="1" x14ac:dyDescent="0.2">
      <c r="A2" s="1979" t="s">
        <v>449</v>
      </c>
      <c r="B2" s="1979"/>
      <c r="C2" s="1979"/>
      <c r="D2" s="1979"/>
      <c r="E2" s="1979"/>
      <c r="F2" s="1979"/>
      <c r="G2" s="1979"/>
      <c r="H2" s="1979"/>
      <c r="I2" s="1979"/>
      <c r="J2" s="1979"/>
      <c r="K2" s="1979"/>
      <c r="L2" s="1979"/>
      <c r="M2" s="1979"/>
    </row>
    <row r="3" spans="1:22" s="1" customFormat="1" x14ac:dyDescent="0.2">
      <c r="A3" s="1979" t="s">
        <v>448</v>
      </c>
      <c r="B3" s="1979"/>
      <c r="C3" s="1979"/>
      <c r="D3" s="1979"/>
      <c r="E3" s="1979"/>
      <c r="F3" s="1979"/>
      <c r="G3" s="1979"/>
      <c r="H3" s="1979"/>
      <c r="I3" s="1979"/>
      <c r="J3" s="1979"/>
      <c r="K3" s="1979"/>
      <c r="L3" s="1979"/>
      <c r="M3" s="1979"/>
    </row>
    <row r="4" spans="1:22" ht="14.25" customHeight="1" x14ac:dyDescent="0.25">
      <c r="A4" s="2003"/>
      <c r="B4" s="2003"/>
      <c r="C4" s="2003"/>
      <c r="D4" s="2003"/>
      <c r="E4" s="2003"/>
      <c r="F4" s="2003"/>
      <c r="G4" s="2003"/>
      <c r="H4" s="2003"/>
      <c r="I4" s="2003"/>
      <c r="J4" s="2003"/>
      <c r="K4" s="2003"/>
      <c r="L4" s="2003"/>
      <c r="M4" s="197"/>
    </row>
    <row r="5" spans="1:22" ht="13.5" x14ac:dyDescent="0.25">
      <c r="A5" s="198" t="s">
        <v>247</v>
      </c>
      <c r="B5" s="198"/>
      <c r="C5" s="196"/>
      <c r="D5" s="196"/>
      <c r="E5" s="196"/>
      <c r="F5" s="197"/>
      <c r="G5" s="197"/>
      <c r="H5" s="199"/>
      <c r="I5" s="196"/>
      <c r="J5" s="196"/>
      <c r="K5" s="197"/>
      <c r="L5" s="197"/>
      <c r="M5" s="197"/>
    </row>
    <row r="6" spans="1:22" ht="5.25" customHeight="1" x14ac:dyDescent="0.25">
      <c r="A6" s="197"/>
      <c r="B6" s="197"/>
      <c r="C6" s="196"/>
      <c r="D6" s="196"/>
      <c r="E6" s="196"/>
      <c r="F6" s="197"/>
      <c r="G6" s="197"/>
      <c r="H6" s="200"/>
      <c r="I6" s="201"/>
      <c r="J6" s="201"/>
      <c r="K6" s="202"/>
      <c r="L6" s="174"/>
      <c r="M6" s="197"/>
    </row>
    <row r="7" spans="1:22" ht="13.5" x14ac:dyDescent="0.25">
      <c r="A7" s="203"/>
      <c r="B7" s="203"/>
      <c r="C7" s="204"/>
      <c r="D7" s="270"/>
      <c r="E7" s="271"/>
      <c r="F7" s="205" t="s">
        <v>2</v>
      </c>
      <c r="G7" s="205" t="s">
        <v>3</v>
      </c>
      <c r="H7" s="206" t="s">
        <v>4</v>
      </c>
      <c r="I7" s="1996" t="s">
        <v>14</v>
      </c>
      <c r="J7" s="1985" t="s">
        <v>5</v>
      </c>
      <c r="K7" s="1986"/>
      <c r="L7" s="204" t="s">
        <v>6</v>
      </c>
      <c r="M7" s="204"/>
    </row>
    <row r="8" spans="1:22" ht="13.5" x14ac:dyDescent="0.25">
      <c r="A8" s="207" t="s">
        <v>7</v>
      </c>
      <c r="B8" s="207" t="s">
        <v>13</v>
      </c>
      <c r="C8" s="208" t="s">
        <v>8</v>
      </c>
      <c r="D8" s="272" t="s">
        <v>9</v>
      </c>
      <c r="E8" s="208" t="s">
        <v>1</v>
      </c>
      <c r="F8" s="209" t="s">
        <v>10</v>
      </c>
      <c r="G8" s="209" t="s">
        <v>11</v>
      </c>
      <c r="H8" s="210" t="s">
        <v>12</v>
      </c>
      <c r="I8" s="1997"/>
      <c r="J8" s="207" t="s">
        <v>15</v>
      </c>
      <c r="K8" s="204" t="s">
        <v>16</v>
      </c>
      <c r="L8" s="208" t="s">
        <v>19</v>
      </c>
      <c r="M8" s="211" t="s">
        <v>72</v>
      </c>
    </row>
    <row r="9" spans="1:22" ht="13.5" x14ac:dyDescent="0.25">
      <c r="A9" s="207"/>
      <c r="B9" s="207"/>
      <c r="C9" s="208"/>
      <c r="D9" s="272"/>
      <c r="E9" s="213"/>
      <c r="F9" s="209" t="s">
        <v>20</v>
      </c>
      <c r="G9" s="209" t="s">
        <v>21</v>
      </c>
      <c r="H9" s="212" t="s">
        <v>22</v>
      </c>
      <c r="I9" s="1998"/>
      <c r="J9" s="207"/>
      <c r="K9" s="208"/>
      <c r="L9" s="208" t="s">
        <v>24</v>
      </c>
      <c r="M9" s="213"/>
    </row>
    <row r="10" spans="1:22" ht="13.5" x14ac:dyDescent="0.25">
      <c r="A10" s="214">
        <v>1</v>
      </c>
      <c r="B10" s="214">
        <v>2</v>
      </c>
      <c r="C10" s="214">
        <v>3</v>
      </c>
      <c r="D10" s="214">
        <v>4</v>
      </c>
      <c r="E10" s="214">
        <v>5</v>
      </c>
      <c r="F10" s="214">
        <v>6</v>
      </c>
      <c r="G10" s="214">
        <v>7</v>
      </c>
      <c r="H10" s="214">
        <v>8</v>
      </c>
      <c r="I10" s="214">
        <v>9</v>
      </c>
      <c r="J10" s="214">
        <v>10</v>
      </c>
      <c r="K10" s="214">
        <v>11</v>
      </c>
      <c r="L10" s="214">
        <v>12</v>
      </c>
      <c r="M10" s="214">
        <v>13</v>
      </c>
    </row>
    <row r="11" spans="1:22" ht="13.5" x14ac:dyDescent="0.25">
      <c r="A11" s="215"/>
      <c r="B11" s="215"/>
      <c r="C11" s="215"/>
      <c r="D11" s="215"/>
      <c r="E11" s="215"/>
      <c r="F11" s="215"/>
      <c r="G11" s="215"/>
      <c r="H11" s="329"/>
      <c r="I11" s="330"/>
      <c r="J11" s="215"/>
      <c r="K11" s="331"/>
      <c r="L11" s="215"/>
      <c r="M11" s="217"/>
    </row>
    <row r="12" spans="1:22" s="104" customFormat="1" ht="13.5" x14ac:dyDescent="0.25">
      <c r="A12" s="244">
        <v>34</v>
      </c>
      <c r="B12" s="232">
        <v>10</v>
      </c>
      <c r="C12" s="233" t="s">
        <v>409</v>
      </c>
      <c r="D12" s="245"/>
      <c r="E12" s="245"/>
      <c r="F12" s="245"/>
      <c r="G12" s="324">
        <f>+G14+G38+G43</f>
        <v>68</v>
      </c>
      <c r="H12" s="324">
        <f>+H14+H38+H43</f>
        <v>0</v>
      </c>
      <c r="I12" s="314"/>
      <c r="J12" s="245"/>
      <c r="K12" s="315"/>
      <c r="L12" s="245"/>
      <c r="M12" s="316"/>
    </row>
    <row r="13" spans="1:22" ht="13.5" x14ac:dyDescent="0.25">
      <c r="A13" s="247"/>
      <c r="B13" s="247"/>
      <c r="C13" s="247"/>
      <c r="D13" s="247"/>
      <c r="E13" s="247"/>
      <c r="F13" s="247"/>
      <c r="G13" s="356"/>
      <c r="H13" s="356"/>
      <c r="I13" s="332"/>
      <c r="J13" s="247"/>
      <c r="K13" s="333"/>
      <c r="L13" s="247"/>
      <c r="M13" s="334"/>
    </row>
    <row r="14" spans="1:22" s="104" customFormat="1" ht="14.1" customHeight="1" x14ac:dyDescent="0.25">
      <c r="A14" s="223">
        <v>22</v>
      </c>
      <c r="B14" s="218">
        <f>+B15</f>
        <v>10391</v>
      </c>
      <c r="C14" s="192" t="s">
        <v>428</v>
      </c>
      <c r="D14" s="274"/>
      <c r="E14" s="274"/>
      <c r="F14" s="218"/>
      <c r="G14" s="257">
        <f>SUM(G15:G36)</f>
        <v>44</v>
      </c>
      <c r="H14" s="257">
        <f>SUM(H15:H36)</f>
        <v>0</v>
      </c>
      <c r="I14" s="257"/>
      <c r="J14" s="257">
        <f>SUM(J15:J36)</f>
        <v>76080</v>
      </c>
      <c r="K14" s="226" t="str">
        <f>+K15</f>
        <v>Kg</v>
      </c>
      <c r="L14" s="226"/>
      <c r="M14" s="218"/>
    </row>
    <row r="15" spans="1:22" ht="13.5" x14ac:dyDescent="0.25">
      <c r="A15" s="247">
        <v>1</v>
      </c>
      <c r="B15" s="247">
        <v>10391</v>
      </c>
      <c r="C15" s="335" t="s">
        <v>69</v>
      </c>
      <c r="D15" s="289" t="s">
        <v>270</v>
      </c>
      <c r="E15" s="289" t="s">
        <v>283</v>
      </c>
      <c r="F15" s="247" t="s">
        <v>28</v>
      </c>
      <c r="G15" s="248">
        <v>2</v>
      </c>
      <c r="H15" s="357" t="s">
        <v>69</v>
      </c>
      <c r="I15" s="362" t="s">
        <v>249</v>
      </c>
      <c r="J15" s="288">
        <f t="shared" ref="J15:J41" si="0">R15</f>
        <v>1800</v>
      </c>
      <c r="K15" s="336" t="s">
        <v>351</v>
      </c>
      <c r="L15" s="287" t="s">
        <v>69</v>
      </c>
      <c r="M15" s="247"/>
      <c r="P15" s="17">
        <v>150</v>
      </c>
      <c r="Q15" s="17">
        <v>12</v>
      </c>
      <c r="R15" s="17">
        <f>P15*Q15</f>
        <v>1800</v>
      </c>
      <c r="S15" s="17">
        <v>6000</v>
      </c>
      <c r="T15" s="17">
        <f>P15*S15</f>
        <v>900000</v>
      </c>
      <c r="U15" s="17">
        <v>4</v>
      </c>
      <c r="V15" s="17">
        <f>T15*U15</f>
        <v>3600000</v>
      </c>
    </row>
    <row r="16" spans="1:22" ht="13.5" x14ac:dyDescent="0.25">
      <c r="A16" s="247">
        <v>2</v>
      </c>
      <c r="B16" s="247">
        <v>10391</v>
      </c>
      <c r="C16" s="275" t="s">
        <v>69</v>
      </c>
      <c r="D16" s="239" t="s">
        <v>271</v>
      </c>
      <c r="E16" s="239" t="s">
        <v>283</v>
      </c>
      <c r="F16" s="221" t="s">
        <v>28</v>
      </c>
      <c r="G16" s="225">
        <v>2</v>
      </c>
      <c r="H16" s="237" t="s">
        <v>69</v>
      </c>
      <c r="I16" s="363" t="s">
        <v>249</v>
      </c>
      <c r="J16" s="195">
        <f t="shared" si="0"/>
        <v>3600</v>
      </c>
      <c r="K16" s="338" t="s">
        <v>351</v>
      </c>
      <c r="L16" s="275" t="s">
        <v>69</v>
      </c>
      <c r="M16" s="221"/>
      <c r="P16" s="17">
        <v>300</v>
      </c>
      <c r="Q16" s="17">
        <v>12</v>
      </c>
      <c r="R16" s="17">
        <f t="shared" ref="R16:R41" si="1">P16*Q16</f>
        <v>3600</v>
      </c>
      <c r="S16" s="17">
        <v>6000</v>
      </c>
      <c r="T16" s="17">
        <f t="shared" ref="T16:T41" si="2">P16*S16</f>
        <v>1800000</v>
      </c>
      <c r="U16" s="17">
        <v>4</v>
      </c>
      <c r="V16" s="17">
        <f t="shared" ref="V16:V41" si="3">T16*U16</f>
        <v>7200000</v>
      </c>
    </row>
    <row r="17" spans="1:22" ht="13.5" x14ac:dyDescent="0.25">
      <c r="A17" s="247">
        <v>3</v>
      </c>
      <c r="B17" s="247">
        <v>10391</v>
      </c>
      <c r="C17" s="275" t="s">
        <v>69</v>
      </c>
      <c r="D17" s="239" t="s">
        <v>272</v>
      </c>
      <c r="E17" s="239" t="s">
        <v>283</v>
      </c>
      <c r="F17" s="221" t="s">
        <v>28</v>
      </c>
      <c r="G17" s="225">
        <v>2</v>
      </c>
      <c r="H17" s="237" t="s">
        <v>69</v>
      </c>
      <c r="I17" s="363" t="s">
        <v>249</v>
      </c>
      <c r="J17" s="195">
        <f t="shared" si="0"/>
        <v>3600</v>
      </c>
      <c r="K17" s="338" t="s">
        <v>351</v>
      </c>
      <c r="L17" s="275" t="s">
        <v>69</v>
      </c>
      <c r="M17" s="221"/>
      <c r="P17" s="17">
        <v>300</v>
      </c>
      <c r="Q17" s="17">
        <v>12</v>
      </c>
      <c r="R17" s="17">
        <f t="shared" si="1"/>
        <v>3600</v>
      </c>
      <c r="S17" s="17">
        <v>6000</v>
      </c>
      <c r="T17" s="17">
        <f t="shared" si="2"/>
        <v>1800000</v>
      </c>
      <c r="U17" s="17">
        <v>4</v>
      </c>
      <c r="V17" s="17">
        <f t="shared" si="3"/>
        <v>7200000</v>
      </c>
    </row>
    <row r="18" spans="1:22" ht="13.5" x14ac:dyDescent="0.25">
      <c r="A18" s="247">
        <v>4</v>
      </c>
      <c r="B18" s="247">
        <v>10391</v>
      </c>
      <c r="C18" s="275" t="s">
        <v>69</v>
      </c>
      <c r="D18" s="239" t="s">
        <v>273</v>
      </c>
      <c r="E18" s="239" t="s">
        <v>283</v>
      </c>
      <c r="F18" s="221" t="s">
        <v>28</v>
      </c>
      <c r="G18" s="225">
        <v>2</v>
      </c>
      <c r="H18" s="237" t="s">
        <v>69</v>
      </c>
      <c r="I18" s="363" t="s">
        <v>249</v>
      </c>
      <c r="J18" s="195">
        <f t="shared" si="0"/>
        <v>4800</v>
      </c>
      <c r="K18" s="338" t="s">
        <v>351</v>
      </c>
      <c r="L18" s="275" t="s">
        <v>69</v>
      </c>
      <c r="M18" s="221"/>
      <c r="P18" s="17">
        <v>400</v>
      </c>
      <c r="Q18" s="17">
        <v>12</v>
      </c>
      <c r="R18" s="17">
        <f t="shared" si="1"/>
        <v>4800</v>
      </c>
      <c r="S18" s="17">
        <v>6000</v>
      </c>
      <c r="T18" s="17">
        <f t="shared" si="2"/>
        <v>2400000</v>
      </c>
      <c r="U18" s="17">
        <v>4</v>
      </c>
      <c r="V18" s="17">
        <f t="shared" si="3"/>
        <v>9600000</v>
      </c>
    </row>
    <row r="19" spans="1:22" ht="13.5" x14ac:dyDescent="0.25">
      <c r="A19" s="247">
        <v>5</v>
      </c>
      <c r="B19" s="247">
        <v>10391</v>
      </c>
      <c r="C19" s="275" t="s">
        <v>69</v>
      </c>
      <c r="D19" s="239" t="s">
        <v>275</v>
      </c>
      <c r="E19" s="239" t="s">
        <v>283</v>
      </c>
      <c r="F19" s="221" t="s">
        <v>28</v>
      </c>
      <c r="G19" s="225">
        <v>2</v>
      </c>
      <c r="H19" s="237" t="s">
        <v>69</v>
      </c>
      <c r="I19" s="363" t="s">
        <v>249</v>
      </c>
      <c r="J19" s="195">
        <f t="shared" si="0"/>
        <v>3600</v>
      </c>
      <c r="K19" s="338" t="s">
        <v>351</v>
      </c>
      <c r="L19" s="275" t="s">
        <v>69</v>
      </c>
      <c r="M19" s="221"/>
      <c r="P19" s="17">
        <v>300</v>
      </c>
      <c r="Q19" s="17">
        <v>12</v>
      </c>
      <c r="R19" s="17">
        <f t="shared" si="1"/>
        <v>3600</v>
      </c>
      <c r="S19" s="17">
        <v>6000</v>
      </c>
      <c r="T19" s="17">
        <f t="shared" si="2"/>
        <v>1800000</v>
      </c>
      <c r="U19" s="17">
        <v>4</v>
      </c>
      <c r="V19" s="17">
        <f t="shared" si="3"/>
        <v>7200000</v>
      </c>
    </row>
    <row r="20" spans="1:22" ht="13.5" x14ac:dyDescent="0.25">
      <c r="A20" s="247">
        <v>6</v>
      </c>
      <c r="B20" s="247">
        <v>10391</v>
      </c>
      <c r="C20" s="275" t="s">
        <v>69</v>
      </c>
      <c r="D20" s="239" t="s">
        <v>276</v>
      </c>
      <c r="E20" s="239" t="s">
        <v>283</v>
      </c>
      <c r="F20" s="221" t="s">
        <v>28</v>
      </c>
      <c r="G20" s="225">
        <v>2</v>
      </c>
      <c r="H20" s="237" t="s">
        <v>69</v>
      </c>
      <c r="I20" s="363" t="s">
        <v>249</v>
      </c>
      <c r="J20" s="195">
        <f t="shared" si="0"/>
        <v>3600</v>
      </c>
      <c r="K20" s="338" t="s">
        <v>351</v>
      </c>
      <c r="L20" s="275" t="s">
        <v>69</v>
      </c>
      <c r="M20" s="221"/>
      <c r="P20" s="17">
        <v>300</v>
      </c>
      <c r="Q20" s="17">
        <v>12</v>
      </c>
      <c r="R20" s="17">
        <f t="shared" si="1"/>
        <v>3600</v>
      </c>
      <c r="S20" s="17">
        <v>6000</v>
      </c>
      <c r="T20" s="17">
        <f t="shared" si="2"/>
        <v>1800000</v>
      </c>
      <c r="U20" s="17">
        <v>4</v>
      </c>
      <c r="V20" s="17">
        <f t="shared" si="3"/>
        <v>7200000</v>
      </c>
    </row>
    <row r="21" spans="1:22" ht="13.5" x14ac:dyDescent="0.25">
      <c r="A21" s="247">
        <v>7</v>
      </c>
      <c r="B21" s="247">
        <v>10391</v>
      </c>
      <c r="C21" s="275" t="s">
        <v>69</v>
      </c>
      <c r="D21" s="239" t="s">
        <v>277</v>
      </c>
      <c r="E21" s="239" t="s">
        <v>283</v>
      </c>
      <c r="F21" s="221" t="s">
        <v>28</v>
      </c>
      <c r="G21" s="225">
        <v>2</v>
      </c>
      <c r="H21" s="237" t="s">
        <v>69</v>
      </c>
      <c r="I21" s="363" t="s">
        <v>249</v>
      </c>
      <c r="J21" s="195">
        <f t="shared" si="0"/>
        <v>3600</v>
      </c>
      <c r="K21" s="338" t="s">
        <v>351</v>
      </c>
      <c r="L21" s="275" t="s">
        <v>69</v>
      </c>
      <c r="M21" s="221"/>
      <c r="P21" s="17">
        <v>300</v>
      </c>
      <c r="Q21" s="17">
        <v>12</v>
      </c>
      <c r="R21" s="17">
        <f t="shared" si="1"/>
        <v>3600</v>
      </c>
      <c r="S21" s="17">
        <v>6000</v>
      </c>
      <c r="T21" s="17">
        <f t="shared" si="2"/>
        <v>1800000</v>
      </c>
      <c r="U21" s="17">
        <v>4</v>
      </c>
      <c r="V21" s="17">
        <f t="shared" si="3"/>
        <v>7200000</v>
      </c>
    </row>
    <row r="22" spans="1:22" ht="13.5" x14ac:dyDescent="0.25">
      <c r="A22" s="247">
        <v>8</v>
      </c>
      <c r="B22" s="247">
        <v>10391</v>
      </c>
      <c r="C22" s="275"/>
      <c r="D22" s="239" t="s">
        <v>350</v>
      </c>
      <c r="E22" s="239" t="s">
        <v>283</v>
      </c>
      <c r="F22" s="221" t="s">
        <v>28</v>
      </c>
      <c r="G22" s="225">
        <v>2</v>
      </c>
      <c r="H22" s="237" t="s">
        <v>69</v>
      </c>
      <c r="I22" s="363" t="s">
        <v>249</v>
      </c>
      <c r="J22" s="195">
        <f t="shared" si="0"/>
        <v>1920</v>
      </c>
      <c r="K22" s="338" t="s">
        <v>351</v>
      </c>
      <c r="L22" s="275"/>
      <c r="M22" s="221"/>
      <c r="P22" s="17">
        <v>160</v>
      </c>
      <c r="Q22" s="17">
        <v>12</v>
      </c>
      <c r="R22" s="17">
        <f t="shared" si="1"/>
        <v>1920</v>
      </c>
      <c r="S22" s="17">
        <v>6000</v>
      </c>
      <c r="T22" s="17">
        <f t="shared" si="2"/>
        <v>960000</v>
      </c>
      <c r="U22" s="17">
        <v>4</v>
      </c>
      <c r="V22" s="17">
        <f t="shared" si="3"/>
        <v>3840000</v>
      </c>
    </row>
    <row r="23" spans="1:22" ht="13.5" x14ac:dyDescent="0.25">
      <c r="A23" s="247">
        <v>9</v>
      </c>
      <c r="B23" s="247">
        <v>10391</v>
      </c>
      <c r="C23" s="275" t="s">
        <v>69</v>
      </c>
      <c r="D23" s="239" t="s">
        <v>278</v>
      </c>
      <c r="E23" s="239" t="s">
        <v>283</v>
      </c>
      <c r="F23" s="221" t="s">
        <v>28</v>
      </c>
      <c r="G23" s="225">
        <v>2</v>
      </c>
      <c r="H23" s="237" t="s">
        <v>69</v>
      </c>
      <c r="I23" s="363" t="s">
        <v>249</v>
      </c>
      <c r="J23" s="195">
        <f t="shared" si="0"/>
        <v>4200</v>
      </c>
      <c r="K23" s="338" t="s">
        <v>351</v>
      </c>
      <c r="L23" s="275" t="s">
        <v>69</v>
      </c>
      <c r="M23" s="221"/>
      <c r="P23" s="17">
        <v>350</v>
      </c>
      <c r="Q23" s="17">
        <v>12</v>
      </c>
      <c r="R23" s="17">
        <f t="shared" si="1"/>
        <v>4200</v>
      </c>
      <c r="S23" s="17">
        <v>6000</v>
      </c>
      <c r="T23" s="17">
        <f t="shared" si="2"/>
        <v>2100000</v>
      </c>
      <c r="U23" s="17">
        <v>4</v>
      </c>
      <c r="V23" s="17">
        <f t="shared" si="3"/>
        <v>8400000</v>
      </c>
    </row>
    <row r="24" spans="1:22" ht="13.5" x14ac:dyDescent="0.25">
      <c r="A24" s="247">
        <v>10</v>
      </c>
      <c r="B24" s="247">
        <v>10391</v>
      </c>
      <c r="C24" s="275" t="s">
        <v>69</v>
      </c>
      <c r="D24" s="239" t="s">
        <v>279</v>
      </c>
      <c r="E24" s="239" t="s">
        <v>283</v>
      </c>
      <c r="F24" s="221" t="s">
        <v>28</v>
      </c>
      <c r="G24" s="225">
        <v>2</v>
      </c>
      <c r="H24" s="237" t="s">
        <v>69</v>
      </c>
      <c r="I24" s="363" t="s">
        <v>249</v>
      </c>
      <c r="J24" s="195">
        <f t="shared" si="0"/>
        <v>4200</v>
      </c>
      <c r="K24" s="338" t="s">
        <v>351</v>
      </c>
      <c r="L24" s="275" t="s">
        <v>69</v>
      </c>
      <c r="M24" s="221"/>
      <c r="P24" s="17">
        <v>350</v>
      </c>
      <c r="Q24" s="17">
        <v>12</v>
      </c>
      <c r="R24" s="17">
        <f t="shared" si="1"/>
        <v>4200</v>
      </c>
      <c r="S24" s="17">
        <v>6000</v>
      </c>
      <c r="T24" s="17">
        <f t="shared" si="2"/>
        <v>2100000</v>
      </c>
      <c r="U24" s="17">
        <v>4</v>
      </c>
      <c r="V24" s="17">
        <f t="shared" si="3"/>
        <v>8400000</v>
      </c>
    </row>
    <row r="25" spans="1:22" ht="13.5" x14ac:dyDescent="0.25">
      <c r="A25" s="247">
        <v>11</v>
      </c>
      <c r="B25" s="247">
        <v>10391</v>
      </c>
      <c r="C25" s="275" t="s">
        <v>69</v>
      </c>
      <c r="D25" s="239" t="s">
        <v>280</v>
      </c>
      <c r="E25" s="239" t="s">
        <v>283</v>
      </c>
      <c r="F25" s="221" t="s">
        <v>28</v>
      </c>
      <c r="G25" s="225">
        <v>2</v>
      </c>
      <c r="H25" s="237" t="s">
        <v>69</v>
      </c>
      <c r="I25" s="363" t="s">
        <v>249</v>
      </c>
      <c r="J25" s="195">
        <f t="shared" si="0"/>
        <v>3840</v>
      </c>
      <c r="K25" s="338" t="s">
        <v>351</v>
      </c>
      <c r="L25" s="275" t="s">
        <v>69</v>
      </c>
      <c r="M25" s="221"/>
      <c r="P25" s="17">
        <v>320</v>
      </c>
      <c r="Q25" s="17">
        <v>12</v>
      </c>
      <c r="R25" s="17">
        <f t="shared" si="1"/>
        <v>3840</v>
      </c>
      <c r="S25" s="17">
        <v>6000</v>
      </c>
      <c r="T25" s="17">
        <f t="shared" si="2"/>
        <v>1920000</v>
      </c>
      <c r="U25" s="17">
        <v>4</v>
      </c>
      <c r="V25" s="17">
        <f t="shared" si="3"/>
        <v>7680000</v>
      </c>
    </row>
    <row r="26" spans="1:22" ht="13.5" x14ac:dyDescent="0.25">
      <c r="A26" s="247">
        <v>12</v>
      </c>
      <c r="B26" s="247">
        <v>10391</v>
      </c>
      <c r="C26" s="275" t="s">
        <v>69</v>
      </c>
      <c r="D26" s="239" t="s">
        <v>336</v>
      </c>
      <c r="E26" s="239" t="s">
        <v>283</v>
      </c>
      <c r="F26" s="221" t="s">
        <v>28</v>
      </c>
      <c r="G26" s="225">
        <v>2</v>
      </c>
      <c r="H26" s="237" t="s">
        <v>69</v>
      </c>
      <c r="I26" s="363" t="s">
        <v>249</v>
      </c>
      <c r="J26" s="195">
        <f t="shared" si="0"/>
        <v>3600</v>
      </c>
      <c r="K26" s="338" t="s">
        <v>351</v>
      </c>
      <c r="L26" s="275" t="s">
        <v>69</v>
      </c>
      <c r="M26" s="221"/>
      <c r="P26" s="17">
        <v>300</v>
      </c>
      <c r="Q26" s="17">
        <v>12</v>
      </c>
      <c r="R26" s="17">
        <f t="shared" si="1"/>
        <v>3600</v>
      </c>
      <c r="S26" s="17">
        <v>6000</v>
      </c>
      <c r="T26" s="17">
        <f t="shared" si="2"/>
        <v>1800000</v>
      </c>
      <c r="U26" s="17">
        <v>4</v>
      </c>
      <c r="V26" s="17">
        <f t="shared" si="3"/>
        <v>7200000</v>
      </c>
    </row>
    <row r="27" spans="1:22" ht="13.5" x14ac:dyDescent="0.25">
      <c r="A27" s="247">
        <v>13</v>
      </c>
      <c r="B27" s="247">
        <v>10391</v>
      </c>
      <c r="C27" s="275" t="s">
        <v>69</v>
      </c>
      <c r="D27" s="239" t="s">
        <v>337</v>
      </c>
      <c r="E27" s="239" t="s">
        <v>338</v>
      </c>
      <c r="F27" s="221" t="s">
        <v>28</v>
      </c>
      <c r="G27" s="225">
        <v>2</v>
      </c>
      <c r="H27" s="237" t="s">
        <v>69</v>
      </c>
      <c r="I27" s="363" t="s">
        <v>249</v>
      </c>
      <c r="J27" s="195">
        <f t="shared" si="0"/>
        <v>3600</v>
      </c>
      <c r="K27" s="338" t="s">
        <v>351</v>
      </c>
      <c r="L27" s="275" t="s">
        <v>69</v>
      </c>
      <c r="M27" s="221"/>
      <c r="P27" s="17">
        <v>300</v>
      </c>
      <c r="Q27" s="17">
        <v>12</v>
      </c>
      <c r="R27" s="17">
        <f t="shared" si="1"/>
        <v>3600</v>
      </c>
      <c r="S27" s="17">
        <v>6000</v>
      </c>
      <c r="T27" s="17">
        <f t="shared" si="2"/>
        <v>1800000</v>
      </c>
      <c r="U27" s="17">
        <v>4</v>
      </c>
      <c r="V27" s="17">
        <f t="shared" si="3"/>
        <v>7200000</v>
      </c>
    </row>
    <row r="28" spans="1:22" ht="13.5" x14ac:dyDescent="0.25">
      <c r="A28" s="247">
        <v>14</v>
      </c>
      <c r="B28" s="247">
        <v>10391</v>
      </c>
      <c r="C28" s="275" t="s">
        <v>69</v>
      </c>
      <c r="D28" s="239" t="s">
        <v>339</v>
      </c>
      <c r="E28" s="239" t="s">
        <v>338</v>
      </c>
      <c r="F28" s="221" t="s">
        <v>28</v>
      </c>
      <c r="G28" s="225">
        <v>2</v>
      </c>
      <c r="H28" s="237" t="s">
        <v>69</v>
      </c>
      <c r="I28" s="363" t="s">
        <v>249</v>
      </c>
      <c r="J28" s="195">
        <f t="shared" si="0"/>
        <v>4800</v>
      </c>
      <c r="K28" s="338" t="s">
        <v>351</v>
      </c>
      <c r="L28" s="275" t="s">
        <v>69</v>
      </c>
      <c r="M28" s="221"/>
      <c r="P28" s="17">
        <v>400</v>
      </c>
      <c r="Q28" s="17">
        <v>12</v>
      </c>
      <c r="R28" s="17">
        <f t="shared" si="1"/>
        <v>4800</v>
      </c>
      <c r="S28" s="17">
        <v>6000</v>
      </c>
      <c r="T28" s="17">
        <f t="shared" si="2"/>
        <v>2400000</v>
      </c>
      <c r="U28" s="17">
        <v>4</v>
      </c>
      <c r="V28" s="17">
        <f t="shared" si="3"/>
        <v>9600000</v>
      </c>
    </row>
    <row r="29" spans="1:22" ht="13.5" x14ac:dyDescent="0.25">
      <c r="A29" s="247">
        <v>15</v>
      </c>
      <c r="B29" s="247">
        <v>10391</v>
      </c>
      <c r="C29" s="275" t="s">
        <v>69</v>
      </c>
      <c r="D29" s="339" t="s">
        <v>340</v>
      </c>
      <c r="E29" s="239" t="s">
        <v>338</v>
      </c>
      <c r="F29" s="340" t="s">
        <v>28</v>
      </c>
      <c r="G29" s="225">
        <v>2</v>
      </c>
      <c r="H29" s="237" t="s">
        <v>69</v>
      </c>
      <c r="I29" s="364" t="s">
        <v>249</v>
      </c>
      <c r="J29" s="195">
        <f t="shared" si="0"/>
        <v>3600</v>
      </c>
      <c r="K29" s="338" t="s">
        <v>351</v>
      </c>
      <c r="L29" s="275" t="s">
        <v>69</v>
      </c>
      <c r="M29" s="221"/>
      <c r="P29" s="17">
        <v>300</v>
      </c>
      <c r="Q29" s="17">
        <v>12</v>
      </c>
      <c r="R29" s="17">
        <f t="shared" si="1"/>
        <v>3600</v>
      </c>
      <c r="S29" s="17">
        <v>6000</v>
      </c>
      <c r="T29" s="17">
        <f t="shared" si="2"/>
        <v>1800000</v>
      </c>
      <c r="U29" s="17">
        <v>4</v>
      </c>
      <c r="V29" s="17">
        <f t="shared" si="3"/>
        <v>7200000</v>
      </c>
    </row>
    <row r="30" spans="1:22" ht="13.5" x14ac:dyDescent="0.25">
      <c r="A30" s="247">
        <v>16</v>
      </c>
      <c r="B30" s="247">
        <v>10391</v>
      </c>
      <c r="C30" s="275" t="s">
        <v>69</v>
      </c>
      <c r="D30" s="339" t="s">
        <v>341</v>
      </c>
      <c r="E30" s="239" t="s">
        <v>338</v>
      </c>
      <c r="F30" s="340" t="s">
        <v>28</v>
      </c>
      <c r="G30" s="225">
        <v>2</v>
      </c>
      <c r="H30" s="237" t="s">
        <v>69</v>
      </c>
      <c r="I30" s="364" t="s">
        <v>249</v>
      </c>
      <c r="J30" s="195">
        <f t="shared" si="0"/>
        <v>4800</v>
      </c>
      <c r="K30" s="338" t="s">
        <v>351</v>
      </c>
      <c r="L30" s="275" t="s">
        <v>69</v>
      </c>
      <c r="M30" s="221"/>
      <c r="P30" s="17">
        <v>400</v>
      </c>
      <c r="Q30" s="17">
        <v>12</v>
      </c>
      <c r="R30" s="17">
        <f t="shared" si="1"/>
        <v>4800</v>
      </c>
      <c r="S30" s="17">
        <v>6000</v>
      </c>
      <c r="T30" s="17">
        <f t="shared" si="2"/>
        <v>2400000</v>
      </c>
      <c r="U30" s="17">
        <v>4</v>
      </c>
      <c r="V30" s="17">
        <f t="shared" si="3"/>
        <v>9600000</v>
      </c>
    </row>
    <row r="31" spans="1:22" ht="13.5" x14ac:dyDescent="0.25">
      <c r="A31" s="247">
        <v>17</v>
      </c>
      <c r="B31" s="247">
        <v>10391</v>
      </c>
      <c r="C31" s="275" t="s">
        <v>69</v>
      </c>
      <c r="D31" s="339" t="s">
        <v>342</v>
      </c>
      <c r="E31" s="239" t="s">
        <v>338</v>
      </c>
      <c r="F31" s="340" t="s">
        <v>28</v>
      </c>
      <c r="G31" s="225">
        <v>2</v>
      </c>
      <c r="H31" s="237" t="s">
        <v>69</v>
      </c>
      <c r="I31" s="364" t="s">
        <v>249</v>
      </c>
      <c r="J31" s="195">
        <f t="shared" si="0"/>
        <v>3600</v>
      </c>
      <c r="K31" s="338" t="s">
        <v>351</v>
      </c>
      <c r="L31" s="275" t="s">
        <v>69</v>
      </c>
      <c r="M31" s="221"/>
      <c r="P31" s="17">
        <v>300</v>
      </c>
      <c r="Q31" s="17">
        <v>12</v>
      </c>
      <c r="R31" s="17">
        <f t="shared" si="1"/>
        <v>3600</v>
      </c>
      <c r="S31" s="17">
        <v>6000</v>
      </c>
      <c r="T31" s="17">
        <f t="shared" si="2"/>
        <v>1800000</v>
      </c>
      <c r="U31" s="17">
        <v>4</v>
      </c>
      <c r="V31" s="17">
        <f t="shared" si="3"/>
        <v>7200000</v>
      </c>
    </row>
    <row r="32" spans="1:22" ht="13.5" x14ac:dyDescent="0.25">
      <c r="A32" s="247">
        <v>18</v>
      </c>
      <c r="B32" s="247">
        <v>10391</v>
      </c>
      <c r="C32" s="275" t="s">
        <v>69</v>
      </c>
      <c r="D32" s="339" t="s">
        <v>343</v>
      </c>
      <c r="E32" s="239" t="s">
        <v>348</v>
      </c>
      <c r="F32" s="340" t="s">
        <v>28</v>
      </c>
      <c r="G32" s="225">
        <v>2</v>
      </c>
      <c r="H32" s="237" t="s">
        <v>69</v>
      </c>
      <c r="I32" s="364" t="s">
        <v>249</v>
      </c>
      <c r="J32" s="195">
        <f t="shared" si="0"/>
        <v>1920</v>
      </c>
      <c r="K32" s="338" t="s">
        <v>351</v>
      </c>
      <c r="L32" s="275" t="s">
        <v>69</v>
      </c>
      <c r="M32" s="221"/>
      <c r="P32" s="17">
        <v>160</v>
      </c>
      <c r="Q32" s="17">
        <v>12</v>
      </c>
      <c r="R32" s="17">
        <f t="shared" si="1"/>
        <v>1920</v>
      </c>
      <c r="S32" s="17">
        <v>6000</v>
      </c>
      <c r="T32" s="17">
        <f t="shared" si="2"/>
        <v>960000</v>
      </c>
      <c r="U32" s="17">
        <v>4</v>
      </c>
      <c r="V32" s="17">
        <f t="shared" si="3"/>
        <v>3840000</v>
      </c>
    </row>
    <row r="33" spans="1:22" ht="13.5" x14ac:dyDescent="0.25">
      <c r="A33" s="247">
        <v>19</v>
      </c>
      <c r="B33" s="247">
        <v>10391</v>
      </c>
      <c r="C33" s="275" t="s">
        <v>69</v>
      </c>
      <c r="D33" s="341" t="s">
        <v>344</v>
      </c>
      <c r="E33" s="239" t="s">
        <v>348</v>
      </c>
      <c r="F33" s="221" t="s">
        <v>28</v>
      </c>
      <c r="G33" s="225">
        <v>2</v>
      </c>
      <c r="H33" s="237" t="s">
        <v>69</v>
      </c>
      <c r="I33" s="364" t="s">
        <v>249</v>
      </c>
      <c r="J33" s="195">
        <f t="shared" si="0"/>
        <v>4200</v>
      </c>
      <c r="K33" s="338" t="s">
        <v>351</v>
      </c>
      <c r="L33" s="275" t="s">
        <v>69</v>
      </c>
      <c r="M33" s="221"/>
      <c r="P33" s="17">
        <v>350</v>
      </c>
      <c r="Q33" s="17">
        <v>12</v>
      </c>
      <c r="R33" s="17">
        <f t="shared" si="1"/>
        <v>4200</v>
      </c>
      <c r="S33" s="17">
        <v>6000</v>
      </c>
      <c r="T33" s="17">
        <f t="shared" si="2"/>
        <v>2100000</v>
      </c>
      <c r="U33" s="17">
        <v>4</v>
      </c>
      <c r="V33" s="17">
        <f t="shared" si="3"/>
        <v>8400000</v>
      </c>
    </row>
    <row r="34" spans="1:22" ht="13.5" x14ac:dyDescent="0.25">
      <c r="A34" s="247">
        <v>20</v>
      </c>
      <c r="B34" s="247">
        <v>10391</v>
      </c>
      <c r="C34" s="275" t="s">
        <v>69</v>
      </c>
      <c r="D34" s="195" t="s">
        <v>345</v>
      </c>
      <c r="E34" s="239" t="s">
        <v>348</v>
      </c>
      <c r="F34" s="221" t="s">
        <v>28</v>
      </c>
      <c r="G34" s="225">
        <v>2</v>
      </c>
      <c r="H34" s="237" t="s">
        <v>69</v>
      </c>
      <c r="I34" s="364" t="s">
        <v>249</v>
      </c>
      <c r="J34" s="195">
        <f t="shared" si="0"/>
        <v>1800</v>
      </c>
      <c r="K34" s="338" t="s">
        <v>351</v>
      </c>
      <c r="L34" s="275" t="s">
        <v>69</v>
      </c>
      <c r="M34" s="221"/>
      <c r="P34" s="17">
        <v>150</v>
      </c>
      <c r="Q34" s="17">
        <v>12</v>
      </c>
      <c r="R34" s="17">
        <f t="shared" si="1"/>
        <v>1800</v>
      </c>
      <c r="S34" s="17">
        <v>6000</v>
      </c>
      <c r="T34" s="17">
        <f t="shared" si="2"/>
        <v>900000</v>
      </c>
      <c r="U34" s="17">
        <v>4</v>
      </c>
      <c r="V34" s="17">
        <f t="shared" si="3"/>
        <v>3600000</v>
      </c>
    </row>
    <row r="35" spans="1:22" ht="13.5" x14ac:dyDescent="0.25">
      <c r="A35" s="247">
        <v>21</v>
      </c>
      <c r="B35" s="247">
        <v>10391</v>
      </c>
      <c r="C35" s="275" t="s">
        <v>69</v>
      </c>
      <c r="D35" s="195" t="s">
        <v>346</v>
      </c>
      <c r="E35" s="195" t="s">
        <v>349</v>
      </c>
      <c r="F35" s="221" t="s">
        <v>28</v>
      </c>
      <c r="G35" s="225">
        <v>2</v>
      </c>
      <c r="H35" s="237" t="s">
        <v>69</v>
      </c>
      <c r="I35" s="364" t="s">
        <v>249</v>
      </c>
      <c r="J35" s="195">
        <f t="shared" si="0"/>
        <v>1800</v>
      </c>
      <c r="K35" s="338" t="s">
        <v>351</v>
      </c>
      <c r="L35" s="275" t="s">
        <v>69</v>
      </c>
      <c r="M35" s="221"/>
      <c r="P35" s="17">
        <v>150</v>
      </c>
      <c r="Q35" s="17">
        <v>12</v>
      </c>
      <c r="R35" s="17">
        <f t="shared" si="1"/>
        <v>1800</v>
      </c>
      <c r="S35" s="17">
        <v>6000</v>
      </c>
      <c r="T35" s="17">
        <f t="shared" si="2"/>
        <v>900000</v>
      </c>
      <c r="U35" s="17">
        <v>4</v>
      </c>
      <c r="V35" s="17">
        <f t="shared" si="3"/>
        <v>3600000</v>
      </c>
    </row>
    <row r="36" spans="1:22" ht="13.5" x14ac:dyDescent="0.25">
      <c r="A36" s="247">
        <v>22</v>
      </c>
      <c r="B36" s="247">
        <v>10391</v>
      </c>
      <c r="C36" s="275" t="s">
        <v>69</v>
      </c>
      <c r="D36" s="195" t="s">
        <v>347</v>
      </c>
      <c r="E36" s="195" t="s">
        <v>349</v>
      </c>
      <c r="F36" s="221" t="s">
        <v>28</v>
      </c>
      <c r="G36" s="225">
        <v>2</v>
      </c>
      <c r="H36" s="237" t="s">
        <v>69</v>
      </c>
      <c r="I36" s="364" t="s">
        <v>249</v>
      </c>
      <c r="J36" s="195">
        <f t="shared" si="0"/>
        <v>3600</v>
      </c>
      <c r="K36" s="338" t="s">
        <v>351</v>
      </c>
      <c r="L36" s="275" t="s">
        <v>69</v>
      </c>
      <c r="M36" s="221"/>
      <c r="P36" s="17">
        <v>300</v>
      </c>
      <c r="Q36" s="17">
        <v>12</v>
      </c>
      <c r="R36" s="17">
        <f t="shared" si="1"/>
        <v>3600</v>
      </c>
      <c r="S36" s="17">
        <v>6000</v>
      </c>
      <c r="T36" s="17">
        <f t="shared" si="2"/>
        <v>1800000</v>
      </c>
      <c r="U36" s="17">
        <v>4</v>
      </c>
      <c r="V36" s="17">
        <f t="shared" si="3"/>
        <v>7200000</v>
      </c>
    </row>
    <row r="37" spans="1:22" ht="13.5" x14ac:dyDescent="0.25">
      <c r="A37" s="247"/>
      <c r="B37" s="247"/>
      <c r="C37" s="275"/>
      <c r="D37" s="342"/>
      <c r="E37" s="195"/>
      <c r="F37" s="221"/>
      <c r="G37" s="225"/>
      <c r="H37" s="237"/>
      <c r="I37" s="364"/>
      <c r="J37" s="195"/>
      <c r="K37" s="338"/>
      <c r="L37" s="275"/>
      <c r="M37" s="221"/>
    </row>
    <row r="38" spans="1:22" s="104" customFormat="1" ht="14.1" customHeight="1" x14ac:dyDescent="0.25">
      <c r="A38" s="223">
        <v>3</v>
      </c>
      <c r="B38" s="218">
        <f>+B39</f>
        <v>10392</v>
      </c>
      <c r="C38" s="192" t="s">
        <v>429</v>
      </c>
      <c r="D38" s="274"/>
      <c r="E38" s="274"/>
      <c r="F38" s="218"/>
      <c r="G38" s="257">
        <f>SUM(G39:G41)</f>
        <v>6</v>
      </c>
      <c r="H38" s="257">
        <f>SUM(H39:H41)</f>
        <v>0</v>
      </c>
      <c r="I38" s="257"/>
      <c r="J38" s="257">
        <f>SUM(J39:J41)</f>
        <v>9600</v>
      </c>
      <c r="K38" s="226" t="str">
        <f>+K39</f>
        <v>Kg</v>
      </c>
      <c r="L38" s="226"/>
      <c r="M38" s="218"/>
    </row>
    <row r="39" spans="1:22" ht="13.5" x14ac:dyDescent="0.25">
      <c r="A39" s="247">
        <v>1</v>
      </c>
      <c r="B39" s="247">
        <v>10392</v>
      </c>
      <c r="C39" s="275" t="s">
        <v>69</v>
      </c>
      <c r="D39" s="337" t="s">
        <v>274</v>
      </c>
      <c r="E39" s="239" t="s">
        <v>283</v>
      </c>
      <c r="F39" s="221" t="s">
        <v>28</v>
      </c>
      <c r="G39" s="225">
        <v>2</v>
      </c>
      <c r="H39" s="237" t="s">
        <v>69</v>
      </c>
      <c r="I39" s="364" t="s">
        <v>269</v>
      </c>
      <c r="J39" s="195">
        <f t="shared" si="0"/>
        <v>4200</v>
      </c>
      <c r="K39" s="338" t="s">
        <v>351</v>
      </c>
      <c r="L39" s="275" t="s">
        <v>69</v>
      </c>
      <c r="M39" s="221"/>
      <c r="P39" s="17">
        <v>350</v>
      </c>
      <c r="Q39" s="17">
        <v>12</v>
      </c>
      <c r="R39" s="17">
        <f t="shared" si="1"/>
        <v>4200</v>
      </c>
      <c r="S39" s="17">
        <v>6000</v>
      </c>
      <c r="T39" s="17">
        <f t="shared" si="2"/>
        <v>2100000</v>
      </c>
      <c r="U39" s="17">
        <v>4</v>
      </c>
      <c r="V39" s="17">
        <f t="shared" si="3"/>
        <v>8400000</v>
      </c>
    </row>
    <row r="40" spans="1:22" ht="13.5" x14ac:dyDescent="0.25">
      <c r="A40" s="247">
        <v>2</v>
      </c>
      <c r="B40" s="247">
        <v>10392</v>
      </c>
      <c r="C40" s="275" t="s">
        <v>69</v>
      </c>
      <c r="D40" s="239" t="s">
        <v>281</v>
      </c>
      <c r="E40" s="239" t="s">
        <v>283</v>
      </c>
      <c r="F40" s="221" t="s">
        <v>28</v>
      </c>
      <c r="G40" s="225">
        <v>2</v>
      </c>
      <c r="H40" s="237" t="s">
        <v>69</v>
      </c>
      <c r="I40" s="364" t="s">
        <v>269</v>
      </c>
      <c r="J40" s="195">
        <f t="shared" si="0"/>
        <v>3600</v>
      </c>
      <c r="K40" s="338" t="s">
        <v>351</v>
      </c>
      <c r="L40" s="275" t="s">
        <v>69</v>
      </c>
      <c r="M40" s="221"/>
      <c r="P40" s="17">
        <v>300</v>
      </c>
      <c r="Q40" s="17">
        <v>12</v>
      </c>
      <c r="R40" s="17">
        <f t="shared" si="1"/>
        <v>3600</v>
      </c>
      <c r="S40" s="17">
        <v>6000</v>
      </c>
      <c r="T40" s="17">
        <f t="shared" si="2"/>
        <v>1800000</v>
      </c>
      <c r="U40" s="17">
        <v>4</v>
      </c>
      <c r="V40" s="17">
        <f t="shared" si="3"/>
        <v>7200000</v>
      </c>
    </row>
    <row r="41" spans="1:22" ht="13.5" x14ac:dyDescent="0.25">
      <c r="A41" s="247">
        <v>3</v>
      </c>
      <c r="B41" s="247">
        <v>10392</v>
      </c>
      <c r="C41" s="275" t="s">
        <v>69</v>
      </c>
      <c r="D41" s="239" t="s">
        <v>282</v>
      </c>
      <c r="E41" s="239" t="s">
        <v>283</v>
      </c>
      <c r="F41" s="221" t="s">
        <v>28</v>
      </c>
      <c r="G41" s="225">
        <v>2</v>
      </c>
      <c r="H41" s="237" t="s">
        <v>69</v>
      </c>
      <c r="I41" s="364" t="s">
        <v>269</v>
      </c>
      <c r="J41" s="195">
        <f t="shared" si="0"/>
        <v>1800</v>
      </c>
      <c r="K41" s="338" t="s">
        <v>351</v>
      </c>
      <c r="L41" s="275" t="s">
        <v>69</v>
      </c>
      <c r="M41" s="221"/>
      <c r="P41" s="17">
        <v>150</v>
      </c>
      <c r="Q41" s="17">
        <v>12</v>
      </c>
      <c r="R41" s="17">
        <f t="shared" si="1"/>
        <v>1800</v>
      </c>
      <c r="S41" s="17">
        <v>6000</v>
      </c>
      <c r="T41" s="17">
        <f t="shared" si="2"/>
        <v>900000</v>
      </c>
      <c r="U41" s="17">
        <v>4</v>
      </c>
      <c r="V41" s="17">
        <f t="shared" si="3"/>
        <v>3600000</v>
      </c>
    </row>
    <row r="42" spans="1:22" ht="13.5" x14ac:dyDescent="0.25">
      <c r="A42" s="247"/>
      <c r="B42" s="247"/>
      <c r="C42" s="343"/>
      <c r="D42" s="344"/>
      <c r="E42" s="344"/>
      <c r="F42" s="322"/>
      <c r="G42" s="358"/>
      <c r="H42" s="359"/>
      <c r="I42" s="365"/>
      <c r="J42" s="345"/>
      <c r="K42" s="346"/>
      <c r="L42" s="343"/>
      <c r="M42" s="322"/>
    </row>
    <row r="43" spans="1:22" s="104" customFormat="1" ht="14.1" customHeight="1" x14ac:dyDescent="0.25">
      <c r="A43" s="223">
        <v>3</v>
      </c>
      <c r="B43" s="218">
        <f>+B44</f>
        <v>10794</v>
      </c>
      <c r="C43" s="192" t="s">
        <v>422</v>
      </c>
      <c r="D43" s="274"/>
      <c r="E43" s="274"/>
      <c r="F43" s="218"/>
      <c r="G43" s="257">
        <f>SUM(G44:G52)</f>
        <v>18</v>
      </c>
      <c r="H43" s="257">
        <f>SUM(H44:H52)</f>
        <v>0</v>
      </c>
      <c r="I43" s="257"/>
      <c r="J43" s="257">
        <f>SUM(J44:J52)</f>
        <v>0</v>
      </c>
      <c r="K43" s="257">
        <f>SUM(K44:K52)</f>
        <v>0</v>
      </c>
      <c r="L43" s="226"/>
      <c r="M43" s="218"/>
    </row>
    <row r="44" spans="1:22" ht="13.5" x14ac:dyDescent="0.25">
      <c r="A44" s="247">
        <v>1</v>
      </c>
      <c r="B44" s="221">
        <v>10794</v>
      </c>
      <c r="C44" s="343" t="s">
        <v>69</v>
      </c>
      <c r="D44" s="345" t="s">
        <v>352</v>
      </c>
      <c r="E44" s="345" t="s">
        <v>354</v>
      </c>
      <c r="F44" s="322" t="s">
        <v>28</v>
      </c>
      <c r="G44" s="360">
        <v>2</v>
      </c>
      <c r="H44" s="359" t="s">
        <v>69</v>
      </c>
      <c r="I44" s="366" t="s">
        <v>353</v>
      </c>
      <c r="J44" s="347" t="s">
        <v>69</v>
      </c>
      <c r="K44" s="348" t="s">
        <v>69</v>
      </c>
      <c r="L44" s="343" t="s">
        <v>69</v>
      </c>
      <c r="M44" s="322"/>
    </row>
    <row r="45" spans="1:22" ht="10.5" customHeight="1" x14ac:dyDescent="0.25">
      <c r="A45" s="247">
        <v>2</v>
      </c>
      <c r="B45" s="247">
        <v>10794</v>
      </c>
      <c r="C45" s="287" t="s">
        <v>69</v>
      </c>
      <c r="D45" s="288" t="s">
        <v>355</v>
      </c>
      <c r="E45" s="288" t="s">
        <v>356</v>
      </c>
      <c r="F45" s="247" t="s">
        <v>28</v>
      </c>
      <c r="G45" s="356">
        <v>2</v>
      </c>
      <c r="H45" s="357" t="s">
        <v>69</v>
      </c>
      <c r="I45" s="247" t="s">
        <v>357</v>
      </c>
      <c r="J45" s="349" t="s">
        <v>69</v>
      </c>
      <c r="K45" s="349" t="s">
        <v>69</v>
      </c>
      <c r="L45" s="287" t="s">
        <v>69</v>
      </c>
      <c r="M45" s="247"/>
    </row>
    <row r="46" spans="1:22" ht="13.5" x14ac:dyDescent="0.25">
      <c r="A46" s="247">
        <v>3</v>
      </c>
      <c r="B46" s="221">
        <v>10794</v>
      </c>
      <c r="C46" s="275" t="s">
        <v>69</v>
      </c>
      <c r="D46" s="195" t="s">
        <v>358</v>
      </c>
      <c r="E46" s="195" t="s">
        <v>283</v>
      </c>
      <c r="F46" s="221" t="s">
        <v>28</v>
      </c>
      <c r="G46" s="220">
        <v>2</v>
      </c>
      <c r="H46" s="237" t="s">
        <v>69</v>
      </c>
      <c r="I46" s="221" t="s">
        <v>360</v>
      </c>
      <c r="J46" s="281" t="s">
        <v>69</v>
      </c>
      <c r="K46" s="281" t="s">
        <v>69</v>
      </c>
      <c r="L46" s="275" t="s">
        <v>69</v>
      </c>
      <c r="M46" s="221"/>
    </row>
    <row r="47" spans="1:22" ht="13.5" x14ac:dyDescent="0.25">
      <c r="A47" s="247">
        <v>4</v>
      </c>
      <c r="B47" s="221">
        <v>10794</v>
      </c>
      <c r="C47" s="275" t="s">
        <v>69</v>
      </c>
      <c r="D47" s="195" t="s">
        <v>359</v>
      </c>
      <c r="E47" s="195" t="s">
        <v>356</v>
      </c>
      <c r="F47" s="221" t="s">
        <v>28</v>
      </c>
      <c r="G47" s="220">
        <v>2</v>
      </c>
      <c r="H47" s="237" t="s">
        <v>69</v>
      </c>
      <c r="I47" s="221" t="s">
        <v>361</v>
      </c>
      <c r="J47" s="281" t="s">
        <v>69</v>
      </c>
      <c r="K47" s="281" t="s">
        <v>69</v>
      </c>
      <c r="L47" s="275" t="s">
        <v>69</v>
      </c>
      <c r="M47" s="221"/>
      <c r="P47" s="17">
        <v>3600</v>
      </c>
    </row>
    <row r="48" spans="1:22" ht="13.5" x14ac:dyDescent="0.25">
      <c r="A48" s="247">
        <v>5</v>
      </c>
      <c r="B48" s="221">
        <v>10794</v>
      </c>
      <c r="C48" s="275" t="s">
        <v>69</v>
      </c>
      <c r="D48" s="195" t="s">
        <v>362</v>
      </c>
      <c r="E48" s="195" t="s">
        <v>283</v>
      </c>
      <c r="F48" s="221" t="s">
        <v>28</v>
      </c>
      <c r="G48" s="220">
        <v>2</v>
      </c>
      <c r="H48" s="237" t="s">
        <v>69</v>
      </c>
      <c r="I48" s="221" t="s">
        <v>363</v>
      </c>
      <c r="J48" s="281" t="s">
        <v>69</v>
      </c>
      <c r="K48" s="281" t="s">
        <v>69</v>
      </c>
      <c r="L48" s="281" t="s">
        <v>69</v>
      </c>
      <c r="M48" s="221"/>
      <c r="P48" s="17">
        <v>12</v>
      </c>
    </row>
    <row r="49" spans="1:16" ht="13.5" x14ac:dyDescent="0.25">
      <c r="A49" s="247">
        <v>6</v>
      </c>
      <c r="B49" s="221">
        <v>10794</v>
      </c>
      <c r="C49" s="350" t="s">
        <v>69</v>
      </c>
      <c r="D49" s="195" t="s">
        <v>369</v>
      </c>
      <c r="E49" s="351" t="s">
        <v>283</v>
      </c>
      <c r="F49" s="221" t="s">
        <v>28</v>
      </c>
      <c r="G49" s="220">
        <v>2</v>
      </c>
      <c r="H49" s="237" t="s">
        <v>69</v>
      </c>
      <c r="I49" s="221" t="s">
        <v>363</v>
      </c>
      <c r="J49" s="352"/>
      <c r="K49" s="281"/>
      <c r="L49" s="352"/>
      <c r="M49" s="221"/>
      <c r="P49" s="17">
        <v>150</v>
      </c>
    </row>
    <row r="50" spans="1:16" ht="13.5" x14ac:dyDescent="0.25">
      <c r="A50" s="247">
        <v>7</v>
      </c>
      <c r="B50" s="221">
        <v>10794</v>
      </c>
      <c r="C50" s="275"/>
      <c r="D50" s="345" t="s">
        <v>396</v>
      </c>
      <c r="E50" s="353" t="s">
        <v>397</v>
      </c>
      <c r="F50" s="322" t="s">
        <v>28</v>
      </c>
      <c r="G50" s="361">
        <v>2</v>
      </c>
      <c r="H50" s="237"/>
      <c r="I50" s="322" t="s">
        <v>398</v>
      </c>
      <c r="J50" s="354"/>
      <c r="K50" s="347"/>
      <c r="L50" s="354"/>
      <c r="M50" s="322"/>
    </row>
    <row r="51" spans="1:16" ht="13.5" x14ac:dyDescent="0.25">
      <c r="A51" s="247">
        <v>8</v>
      </c>
      <c r="B51" s="221">
        <v>10794</v>
      </c>
      <c r="C51" s="343"/>
      <c r="D51" s="345" t="s">
        <v>399</v>
      </c>
      <c r="E51" s="353" t="s">
        <v>400</v>
      </c>
      <c r="F51" s="322" t="s">
        <v>28</v>
      </c>
      <c r="G51" s="361">
        <v>2</v>
      </c>
      <c r="H51" s="359"/>
      <c r="I51" s="322" t="s">
        <v>401</v>
      </c>
      <c r="J51" s="354"/>
      <c r="K51" s="347"/>
      <c r="L51" s="354"/>
      <c r="M51" s="322"/>
    </row>
    <row r="52" spans="1:16" ht="13.5" x14ac:dyDescent="0.25">
      <c r="A52" s="247">
        <v>9</v>
      </c>
      <c r="B52" s="221">
        <v>10794</v>
      </c>
      <c r="C52" s="343" t="s">
        <v>69</v>
      </c>
      <c r="D52" s="345" t="s">
        <v>370</v>
      </c>
      <c r="E52" s="353" t="s">
        <v>338</v>
      </c>
      <c r="F52" s="322" t="s">
        <v>28</v>
      </c>
      <c r="G52" s="361">
        <v>2</v>
      </c>
      <c r="H52" s="359" t="s">
        <v>69</v>
      </c>
      <c r="I52" s="322" t="s">
        <v>371</v>
      </c>
      <c r="J52" s="355" t="s">
        <v>69</v>
      </c>
      <c r="K52" s="343" t="s">
        <v>69</v>
      </c>
      <c r="L52" s="355" t="s">
        <v>69</v>
      </c>
      <c r="M52" s="322"/>
    </row>
    <row r="53" spans="1:16" ht="14.1" customHeight="1" thickBot="1" x14ac:dyDescent="0.3">
      <c r="A53" s="1980" t="s">
        <v>15</v>
      </c>
      <c r="B53" s="1981"/>
      <c r="C53" s="1981"/>
      <c r="D53" s="1981"/>
      <c r="E53" s="1981"/>
      <c r="F53" s="1982"/>
      <c r="G53" s="260">
        <f>+G12</f>
        <v>68</v>
      </c>
      <c r="H53" s="260">
        <f>+H12</f>
        <v>0</v>
      </c>
      <c r="I53" s="253"/>
      <c r="J53" s="252"/>
      <c r="K53" s="252"/>
      <c r="L53" s="253"/>
      <c r="M53" s="253"/>
      <c r="N53" s="143"/>
      <c r="O53" s="143"/>
    </row>
    <row r="54" spans="1:16" ht="13.5" thickTop="1" x14ac:dyDescent="0.25"/>
  </sheetData>
  <mergeCells count="7">
    <mergeCell ref="A53:F53"/>
    <mergeCell ref="A4:L4"/>
    <mergeCell ref="J7:K7"/>
    <mergeCell ref="A1:M1"/>
    <mergeCell ref="A2:M2"/>
    <mergeCell ref="A3:M3"/>
    <mergeCell ref="I7:I9"/>
  </mergeCells>
  <phoneticPr fontId="9" type="noConversion"/>
  <pageMargins left="1.1811023622047245" right="0.70866141732283472" top="0.66" bottom="0.42" header="0.31496062992125984" footer="0.31496062992125984"/>
  <pageSetup paperSize="256" scale="77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view="pageBreakPreview" zoomScale="60" zoomScaleNormal="100" workbookViewId="0">
      <selection activeCell="A10" sqref="A10:N276"/>
    </sheetView>
  </sheetViews>
  <sheetFormatPr defaultRowHeight="12.75" x14ac:dyDescent="0.2"/>
  <cols>
    <col min="1" max="1" width="4" customWidth="1"/>
    <col min="2" max="2" width="8.5703125" customWidth="1"/>
    <col min="3" max="3" width="24.5703125" customWidth="1"/>
    <col min="4" max="4" width="21.5703125" customWidth="1"/>
    <col min="5" max="5" width="31.28515625" customWidth="1"/>
    <col min="6" max="6" width="13.7109375" customWidth="1"/>
    <col min="7" max="7" width="10.7109375" customWidth="1"/>
    <col min="8" max="8" width="11.42578125" customWidth="1"/>
    <col min="9" max="9" width="21.85546875" customWidth="1"/>
    <col min="10" max="10" width="10.7109375" customWidth="1"/>
    <col min="11" max="11" width="11.42578125" customWidth="1"/>
    <col min="12" max="12" width="10.140625" customWidth="1"/>
    <col min="13" max="13" width="9.28515625" bestFit="1" customWidth="1"/>
  </cols>
  <sheetData>
    <row r="1" spans="1:15" x14ac:dyDescent="0.2">
      <c r="A1" s="1979" t="s">
        <v>446</v>
      </c>
      <c r="B1" s="1979"/>
      <c r="C1" s="1979"/>
      <c r="D1" s="1979"/>
      <c r="E1" s="1979"/>
      <c r="F1" s="1979"/>
      <c r="G1" s="1979"/>
      <c r="H1" s="1979"/>
      <c r="I1" s="1979"/>
      <c r="J1" s="1979"/>
      <c r="K1" s="1979"/>
      <c r="L1" s="1979"/>
      <c r="M1" s="1979"/>
      <c r="N1" s="174"/>
      <c r="O1" s="174"/>
    </row>
    <row r="2" spans="1:15" x14ac:dyDescent="0.2">
      <c r="A2" s="1979" t="s">
        <v>449</v>
      </c>
      <c r="B2" s="1979"/>
      <c r="C2" s="1979"/>
      <c r="D2" s="1979"/>
      <c r="E2" s="1979"/>
      <c r="F2" s="1979"/>
      <c r="G2" s="1979"/>
      <c r="H2" s="1979"/>
      <c r="I2" s="1979"/>
      <c r="J2" s="1979"/>
      <c r="K2" s="1979"/>
      <c r="L2" s="1979"/>
      <c r="M2" s="1979"/>
      <c r="N2" s="174"/>
      <c r="O2" s="174"/>
    </row>
    <row r="3" spans="1:15" x14ac:dyDescent="0.2">
      <c r="A3" s="1979" t="s">
        <v>448</v>
      </c>
      <c r="B3" s="1979"/>
      <c r="C3" s="1979"/>
      <c r="D3" s="1979"/>
      <c r="E3" s="1979"/>
      <c r="F3" s="1979"/>
      <c r="G3" s="1979"/>
      <c r="H3" s="1979"/>
      <c r="I3" s="1979"/>
      <c r="J3" s="1979"/>
      <c r="K3" s="1979"/>
      <c r="L3" s="1979"/>
      <c r="M3" s="1979"/>
      <c r="N3" s="174"/>
      <c r="O3" s="174"/>
    </row>
    <row r="4" spans="1:15" x14ac:dyDescent="0.2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</row>
    <row r="5" spans="1:15" x14ac:dyDescent="0.2">
      <c r="A5" s="198" t="s">
        <v>285</v>
      </c>
      <c r="B5" s="198"/>
      <c r="C5" s="196"/>
      <c r="D5" s="196"/>
      <c r="E5" s="196"/>
      <c r="F5" s="196"/>
      <c r="G5" s="196"/>
      <c r="H5" s="196"/>
      <c r="I5" s="196"/>
      <c r="J5" s="196"/>
      <c r="K5" s="197"/>
      <c r="L5" s="196"/>
      <c r="M5" s="196"/>
    </row>
    <row r="6" spans="1:15" x14ac:dyDescent="0.2">
      <c r="A6" s="196"/>
      <c r="B6" s="196"/>
      <c r="C6" s="196"/>
      <c r="D6" s="196"/>
      <c r="E6" s="196"/>
      <c r="F6" s="196"/>
      <c r="G6" s="196"/>
      <c r="H6" s="313"/>
      <c r="I6" s="201"/>
      <c r="J6" s="201"/>
      <c r="K6" s="202"/>
      <c r="L6" s="174"/>
      <c r="M6" s="196"/>
    </row>
    <row r="7" spans="1:15" x14ac:dyDescent="0.2">
      <c r="A7" s="203"/>
      <c r="B7" s="203"/>
      <c r="C7" s="204"/>
      <c r="D7" s="270"/>
      <c r="E7" s="204" t="s">
        <v>1</v>
      </c>
      <c r="F7" s="204" t="s">
        <v>2</v>
      </c>
      <c r="G7" s="205" t="s">
        <v>3</v>
      </c>
      <c r="H7" s="197" t="s">
        <v>4</v>
      </c>
      <c r="I7" s="1987" t="s">
        <v>14</v>
      </c>
      <c r="J7" s="1985" t="s">
        <v>5</v>
      </c>
      <c r="K7" s="1986"/>
      <c r="L7" s="204" t="s">
        <v>6</v>
      </c>
      <c r="M7" s="271"/>
    </row>
    <row r="8" spans="1:15" x14ac:dyDescent="0.2">
      <c r="A8" s="207" t="s">
        <v>7</v>
      </c>
      <c r="B8" s="207" t="s">
        <v>13</v>
      </c>
      <c r="C8" s="208" t="s">
        <v>8</v>
      </c>
      <c r="D8" s="272" t="s">
        <v>9</v>
      </c>
      <c r="E8" s="207" t="s">
        <v>189</v>
      </c>
      <c r="F8" s="208" t="s">
        <v>10</v>
      </c>
      <c r="G8" s="209" t="s">
        <v>11</v>
      </c>
      <c r="H8" s="197" t="s">
        <v>12</v>
      </c>
      <c r="I8" s="1988"/>
      <c r="J8" s="207" t="s">
        <v>15</v>
      </c>
      <c r="K8" s="204" t="s">
        <v>16</v>
      </c>
      <c r="L8" s="208" t="s">
        <v>19</v>
      </c>
      <c r="M8" s="211" t="s">
        <v>72</v>
      </c>
    </row>
    <row r="9" spans="1:15" x14ac:dyDescent="0.2">
      <c r="A9" s="207"/>
      <c r="B9" s="207"/>
      <c r="C9" s="208"/>
      <c r="D9" s="272"/>
      <c r="E9" s="207"/>
      <c r="F9" s="208" t="s">
        <v>20</v>
      </c>
      <c r="G9" s="209" t="s">
        <v>21</v>
      </c>
      <c r="H9" s="207" t="s">
        <v>22</v>
      </c>
      <c r="I9" s="1989"/>
      <c r="J9" s="207"/>
      <c r="K9" s="208"/>
      <c r="L9" s="208" t="s">
        <v>24</v>
      </c>
      <c r="M9" s="312"/>
    </row>
    <row r="10" spans="1:15" ht="15" customHeight="1" x14ac:dyDescent="0.2">
      <c r="A10" s="214">
        <v>1</v>
      </c>
      <c r="B10" s="214">
        <v>2</v>
      </c>
      <c r="C10" s="214">
        <v>3</v>
      </c>
      <c r="D10" s="214">
        <v>4</v>
      </c>
      <c r="E10" s="214">
        <v>5</v>
      </c>
      <c r="F10" s="214">
        <v>6</v>
      </c>
      <c r="G10" s="214">
        <v>7</v>
      </c>
      <c r="H10" s="214">
        <v>8</v>
      </c>
      <c r="I10" s="214">
        <v>9</v>
      </c>
      <c r="J10" s="214">
        <v>10</v>
      </c>
      <c r="K10" s="214">
        <v>11</v>
      </c>
      <c r="L10" s="214">
        <v>12</v>
      </c>
      <c r="M10" s="214">
        <v>13</v>
      </c>
    </row>
    <row r="11" spans="1:15" ht="15" customHeight="1" x14ac:dyDescent="0.2">
      <c r="A11" s="207"/>
      <c r="B11" s="207"/>
      <c r="C11" s="208"/>
      <c r="D11" s="272"/>
      <c r="E11" s="207"/>
      <c r="F11" s="208"/>
      <c r="G11" s="209"/>
      <c r="H11" s="208"/>
      <c r="I11" s="208"/>
      <c r="J11" s="208"/>
      <c r="K11" s="208"/>
      <c r="L11" s="208"/>
      <c r="M11" s="204"/>
    </row>
    <row r="12" spans="1:15" s="104" customFormat="1" ht="13.5" x14ac:dyDescent="0.25">
      <c r="A12" s="244">
        <v>17</v>
      </c>
      <c r="B12" s="232">
        <v>10</v>
      </c>
      <c r="C12" s="233" t="s">
        <v>409</v>
      </c>
      <c r="D12" s="245"/>
      <c r="E12" s="245"/>
      <c r="F12" s="245"/>
      <c r="G12" s="324">
        <f>+G14+G27</f>
        <v>64</v>
      </c>
      <c r="H12" s="324">
        <f>+H14+H27</f>
        <v>89480</v>
      </c>
      <c r="I12" s="314"/>
      <c r="J12" s="245"/>
      <c r="K12" s="315"/>
      <c r="L12" s="245"/>
      <c r="M12" s="316"/>
    </row>
    <row r="13" spans="1:15" s="104" customFormat="1" ht="13.5" x14ac:dyDescent="0.25">
      <c r="A13" s="317"/>
      <c r="B13" s="318"/>
      <c r="C13" s="319"/>
      <c r="D13" s="320"/>
      <c r="E13" s="314"/>
      <c r="F13" s="245"/>
      <c r="G13" s="325"/>
      <c r="H13" s="324"/>
      <c r="I13" s="314"/>
      <c r="J13" s="245"/>
      <c r="K13" s="315"/>
      <c r="L13" s="245"/>
      <c r="M13" s="321"/>
    </row>
    <row r="14" spans="1:15" s="104" customFormat="1" ht="14.1" customHeight="1" x14ac:dyDescent="0.25">
      <c r="A14" s="223">
        <v>11</v>
      </c>
      <c r="B14" s="218">
        <f>+B15</f>
        <v>10211</v>
      </c>
      <c r="C14" s="192" t="s">
        <v>417</v>
      </c>
      <c r="D14" s="274"/>
      <c r="E14" s="274"/>
      <c r="F14" s="218"/>
      <c r="G14" s="257">
        <f>SUM(G15:G25)</f>
        <v>47</v>
      </c>
      <c r="H14" s="257">
        <f>SUM(H15:H25)</f>
        <v>18900</v>
      </c>
      <c r="I14" s="256"/>
      <c r="J14" s="257">
        <f>SUM(J15:J25)</f>
        <v>103</v>
      </c>
      <c r="K14" s="226" t="str">
        <f>+K15</f>
        <v>TON</v>
      </c>
      <c r="L14" s="226"/>
      <c r="M14" s="218"/>
    </row>
    <row r="15" spans="1:15" ht="15" customHeight="1" x14ac:dyDescent="0.2">
      <c r="A15" s="221">
        <v>1</v>
      </c>
      <c r="B15" s="322">
        <v>10211</v>
      </c>
      <c r="C15" s="195" t="s">
        <v>307</v>
      </c>
      <c r="D15" s="236" t="s">
        <v>308</v>
      </c>
      <c r="E15" s="236" t="s">
        <v>309</v>
      </c>
      <c r="F15" s="221" t="s">
        <v>28</v>
      </c>
      <c r="G15" s="237">
        <v>4</v>
      </c>
      <c r="H15" s="326">
        <v>1400</v>
      </c>
      <c r="I15" s="240" t="s">
        <v>310</v>
      </c>
      <c r="J15" s="227">
        <v>15</v>
      </c>
      <c r="K15" s="240" t="s">
        <v>30</v>
      </c>
      <c r="L15" s="240" t="s">
        <v>99</v>
      </c>
      <c r="M15" s="311"/>
    </row>
    <row r="16" spans="1:15" ht="15" customHeight="1" x14ac:dyDescent="0.2">
      <c r="A16" s="221">
        <v>2</v>
      </c>
      <c r="B16" s="322">
        <v>10211</v>
      </c>
      <c r="C16" s="195" t="s">
        <v>311</v>
      </c>
      <c r="D16" s="236" t="s">
        <v>312</v>
      </c>
      <c r="E16" s="236" t="s">
        <v>309</v>
      </c>
      <c r="F16" s="221" t="s">
        <v>28</v>
      </c>
      <c r="G16" s="237">
        <v>4</v>
      </c>
      <c r="H16" s="326">
        <v>1600</v>
      </c>
      <c r="I16" s="240" t="s">
        <v>310</v>
      </c>
      <c r="J16" s="227">
        <v>7</v>
      </c>
      <c r="K16" s="240" t="s">
        <v>30</v>
      </c>
      <c r="L16" s="240" t="s">
        <v>99</v>
      </c>
      <c r="M16" s="311"/>
    </row>
    <row r="17" spans="1:13" ht="15" customHeight="1" x14ac:dyDescent="0.2">
      <c r="A17" s="221">
        <v>3</v>
      </c>
      <c r="B17" s="322">
        <v>10211</v>
      </c>
      <c r="C17" s="195" t="s">
        <v>313</v>
      </c>
      <c r="D17" s="236" t="s">
        <v>314</v>
      </c>
      <c r="E17" s="236" t="s">
        <v>309</v>
      </c>
      <c r="F17" s="221" t="s">
        <v>28</v>
      </c>
      <c r="G17" s="237">
        <v>4</v>
      </c>
      <c r="H17" s="326">
        <v>1700</v>
      </c>
      <c r="I17" s="240" t="s">
        <v>310</v>
      </c>
      <c r="J17" s="227">
        <v>6</v>
      </c>
      <c r="K17" s="240" t="s">
        <v>30</v>
      </c>
      <c r="L17" s="240" t="s">
        <v>99</v>
      </c>
      <c r="M17" s="311"/>
    </row>
    <row r="18" spans="1:13" ht="15" customHeight="1" x14ac:dyDescent="0.2">
      <c r="A18" s="221">
        <v>4</v>
      </c>
      <c r="B18" s="322">
        <v>10211</v>
      </c>
      <c r="C18" s="195" t="s">
        <v>315</v>
      </c>
      <c r="D18" s="236" t="s">
        <v>316</v>
      </c>
      <c r="E18" s="236" t="s">
        <v>309</v>
      </c>
      <c r="F18" s="221" t="s">
        <v>28</v>
      </c>
      <c r="G18" s="237">
        <v>4</v>
      </c>
      <c r="H18" s="326">
        <v>1700</v>
      </c>
      <c r="I18" s="240" t="s">
        <v>310</v>
      </c>
      <c r="J18" s="227">
        <v>12</v>
      </c>
      <c r="K18" s="240" t="s">
        <v>30</v>
      </c>
      <c r="L18" s="240" t="s">
        <v>99</v>
      </c>
      <c r="M18" s="311"/>
    </row>
    <row r="19" spans="1:13" ht="15" customHeight="1" x14ac:dyDescent="0.2">
      <c r="A19" s="221">
        <v>5</v>
      </c>
      <c r="B19" s="322">
        <v>10211</v>
      </c>
      <c r="C19" s="195" t="s">
        <v>317</v>
      </c>
      <c r="D19" s="236" t="s">
        <v>318</v>
      </c>
      <c r="E19" s="236" t="s">
        <v>319</v>
      </c>
      <c r="F19" s="221" t="s">
        <v>28</v>
      </c>
      <c r="G19" s="237">
        <v>3</v>
      </c>
      <c r="H19" s="326">
        <v>1700</v>
      </c>
      <c r="I19" s="240" t="s">
        <v>310</v>
      </c>
      <c r="J19" s="227">
        <v>12</v>
      </c>
      <c r="K19" s="240" t="s">
        <v>30</v>
      </c>
      <c r="L19" s="240" t="s">
        <v>99</v>
      </c>
      <c r="M19" s="311"/>
    </row>
    <row r="20" spans="1:13" ht="15" customHeight="1" x14ac:dyDescent="0.2">
      <c r="A20" s="221">
        <v>6</v>
      </c>
      <c r="B20" s="322">
        <v>10211</v>
      </c>
      <c r="C20" s="195" t="s">
        <v>320</v>
      </c>
      <c r="D20" s="236" t="s">
        <v>321</v>
      </c>
      <c r="E20" s="236" t="s">
        <v>309</v>
      </c>
      <c r="F20" s="221" t="s">
        <v>28</v>
      </c>
      <c r="G20" s="237">
        <v>5</v>
      </c>
      <c r="H20" s="326">
        <v>1700</v>
      </c>
      <c r="I20" s="240" t="s">
        <v>310</v>
      </c>
      <c r="J20" s="227">
        <v>10</v>
      </c>
      <c r="K20" s="240" t="s">
        <v>30</v>
      </c>
      <c r="L20" s="240" t="s">
        <v>99</v>
      </c>
      <c r="M20" s="311"/>
    </row>
    <row r="21" spans="1:13" ht="15" customHeight="1" x14ac:dyDescent="0.2">
      <c r="A21" s="221">
        <v>7</v>
      </c>
      <c r="B21" s="221">
        <v>10211</v>
      </c>
      <c r="C21" s="195" t="s">
        <v>148</v>
      </c>
      <c r="D21" s="236" t="s">
        <v>322</v>
      </c>
      <c r="E21" s="236" t="s">
        <v>309</v>
      </c>
      <c r="F21" s="221" t="s">
        <v>28</v>
      </c>
      <c r="G21" s="237">
        <v>4</v>
      </c>
      <c r="H21" s="326">
        <v>2000</v>
      </c>
      <c r="I21" s="240" t="s">
        <v>310</v>
      </c>
      <c r="J21" s="227">
        <v>7</v>
      </c>
      <c r="K21" s="240" t="s">
        <v>30</v>
      </c>
      <c r="L21" s="240" t="s">
        <v>99</v>
      </c>
      <c r="M21" s="311"/>
    </row>
    <row r="22" spans="1:13" ht="15" customHeight="1" x14ac:dyDescent="0.2">
      <c r="A22" s="221">
        <v>8</v>
      </c>
      <c r="B22" s="247">
        <v>10211</v>
      </c>
      <c r="C22" s="195" t="s">
        <v>323</v>
      </c>
      <c r="D22" s="236" t="s">
        <v>324</v>
      </c>
      <c r="E22" s="236" t="s">
        <v>309</v>
      </c>
      <c r="F22" s="221" t="s">
        <v>28</v>
      </c>
      <c r="G22" s="237">
        <v>4</v>
      </c>
      <c r="H22" s="326">
        <v>1700</v>
      </c>
      <c r="I22" s="240" t="s">
        <v>310</v>
      </c>
      <c r="J22" s="227">
        <v>7</v>
      </c>
      <c r="K22" s="240" t="s">
        <v>30</v>
      </c>
      <c r="L22" s="240" t="s">
        <v>99</v>
      </c>
      <c r="M22" s="311"/>
    </row>
    <row r="23" spans="1:13" ht="15" customHeight="1" x14ac:dyDescent="0.2">
      <c r="A23" s="221">
        <v>9</v>
      </c>
      <c r="B23" s="247">
        <v>10211</v>
      </c>
      <c r="C23" s="195" t="s">
        <v>325</v>
      </c>
      <c r="D23" s="236" t="s">
        <v>326</v>
      </c>
      <c r="E23" s="236" t="s">
        <v>309</v>
      </c>
      <c r="F23" s="221" t="s">
        <v>28</v>
      </c>
      <c r="G23" s="237">
        <v>5</v>
      </c>
      <c r="H23" s="326">
        <v>1700</v>
      </c>
      <c r="I23" s="240" t="s">
        <v>310</v>
      </c>
      <c r="J23" s="227">
        <v>8</v>
      </c>
      <c r="K23" s="240" t="s">
        <v>30</v>
      </c>
      <c r="L23" s="240" t="s">
        <v>99</v>
      </c>
      <c r="M23" s="311"/>
    </row>
    <row r="24" spans="1:13" ht="15" customHeight="1" x14ac:dyDescent="0.2">
      <c r="A24" s="221">
        <v>10</v>
      </c>
      <c r="B24" s="247">
        <v>10211</v>
      </c>
      <c r="C24" s="195" t="s">
        <v>327</v>
      </c>
      <c r="D24" s="236" t="s">
        <v>328</v>
      </c>
      <c r="E24" s="236" t="s">
        <v>309</v>
      </c>
      <c r="F24" s="221" t="s">
        <v>28</v>
      </c>
      <c r="G24" s="237">
        <v>5</v>
      </c>
      <c r="H24" s="326">
        <v>1700</v>
      </c>
      <c r="I24" s="240" t="s">
        <v>310</v>
      </c>
      <c r="J24" s="227">
        <v>10</v>
      </c>
      <c r="K24" s="240" t="s">
        <v>30</v>
      </c>
      <c r="L24" s="240" t="s">
        <v>99</v>
      </c>
      <c r="M24" s="311"/>
    </row>
    <row r="25" spans="1:13" ht="15" customHeight="1" x14ac:dyDescent="0.2">
      <c r="A25" s="221">
        <v>11</v>
      </c>
      <c r="B25" s="247">
        <v>10211</v>
      </c>
      <c r="C25" s="195" t="s">
        <v>329</v>
      </c>
      <c r="D25" s="236" t="s">
        <v>330</v>
      </c>
      <c r="E25" s="236" t="s">
        <v>309</v>
      </c>
      <c r="F25" s="221" t="s">
        <v>28</v>
      </c>
      <c r="G25" s="237">
        <v>5</v>
      </c>
      <c r="H25" s="326">
        <v>2000</v>
      </c>
      <c r="I25" s="240" t="s">
        <v>310</v>
      </c>
      <c r="J25" s="227">
        <v>9</v>
      </c>
      <c r="K25" s="240" t="s">
        <v>30</v>
      </c>
      <c r="L25" s="240" t="s">
        <v>99</v>
      </c>
      <c r="M25" s="311"/>
    </row>
    <row r="26" spans="1:13" ht="15" customHeight="1" x14ac:dyDescent="0.2">
      <c r="A26" s="221"/>
      <c r="B26" s="247"/>
      <c r="C26" s="195"/>
      <c r="D26" s="236"/>
      <c r="E26" s="236"/>
      <c r="F26" s="221"/>
      <c r="G26" s="237"/>
      <c r="H26" s="326"/>
      <c r="I26" s="240"/>
      <c r="J26" s="227"/>
      <c r="K26" s="240"/>
      <c r="L26" s="240"/>
      <c r="M26" s="311"/>
    </row>
    <row r="27" spans="1:13" s="104" customFormat="1" ht="14.1" customHeight="1" x14ac:dyDescent="0.25">
      <c r="A27" s="223">
        <v>6</v>
      </c>
      <c r="B27" s="218">
        <f>+B28</f>
        <v>10532</v>
      </c>
      <c r="C27" s="192" t="s">
        <v>421</v>
      </c>
      <c r="D27" s="274"/>
      <c r="E27" s="274"/>
      <c r="F27" s="218"/>
      <c r="G27" s="257">
        <f>SUM(G28:G33)</f>
        <v>17</v>
      </c>
      <c r="H27" s="257">
        <f>SUM(H28:H33)</f>
        <v>70580</v>
      </c>
      <c r="I27" s="257"/>
      <c r="J27" s="257">
        <f>SUM(J28:J33)</f>
        <v>5600</v>
      </c>
      <c r="K27" s="226" t="str">
        <f>+K28</f>
        <v>TON</v>
      </c>
      <c r="L27" s="226"/>
      <c r="M27" s="218"/>
    </row>
    <row r="28" spans="1:13" ht="15" customHeight="1" x14ac:dyDescent="0.2">
      <c r="A28" s="221">
        <v>1</v>
      </c>
      <c r="B28" s="247">
        <v>10532</v>
      </c>
      <c r="C28" s="195" t="s">
        <v>286</v>
      </c>
      <c r="D28" s="236" t="s">
        <v>287</v>
      </c>
      <c r="E28" s="236" t="s">
        <v>288</v>
      </c>
      <c r="F28" s="221" t="s">
        <v>28</v>
      </c>
      <c r="G28" s="237">
        <v>5</v>
      </c>
      <c r="H28" s="326">
        <v>18500</v>
      </c>
      <c r="I28" s="240" t="s">
        <v>81</v>
      </c>
      <c r="J28" s="227">
        <v>1500</v>
      </c>
      <c r="K28" s="240" t="s">
        <v>30</v>
      </c>
      <c r="L28" s="240" t="s">
        <v>50</v>
      </c>
      <c r="M28" s="311"/>
    </row>
    <row r="29" spans="1:13" ht="15" customHeight="1" x14ac:dyDescent="0.2">
      <c r="A29" s="221">
        <v>2</v>
      </c>
      <c r="B29" s="247">
        <v>10532</v>
      </c>
      <c r="C29" s="195" t="s">
        <v>145</v>
      </c>
      <c r="D29" s="236" t="s">
        <v>289</v>
      </c>
      <c r="E29" s="236" t="s">
        <v>290</v>
      </c>
      <c r="F29" s="221" t="s">
        <v>28</v>
      </c>
      <c r="G29" s="237">
        <v>2</v>
      </c>
      <c r="H29" s="326">
        <v>6000</v>
      </c>
      <c r="I29" s="240" t="s">
        <v>81</v>
      </c>
      <c r="J29" s="227">
        <v>600</v>
      </c>
      <c r="K29" s="240" t="s">
        <v>30</v>
      </c>
      <c r="L29" s="240" t="s">
        <v>99</v>
      </c>
      <c r="M29" s="311"/>
    </row>
    <row r="30" spans="1:13" ht="15" customHeight="1" x14ac:dyDescent="0.2">
      <c r="A30" s="221">
        <v>3</v>
      </c>
      <c r="B30" s="247">
        <v>10532</v>
      </c>
      <c r="C30" s="236" t="s">
        <v>291</v>
      </c>
      <c r="D30" s="236" t="s">
        <v>292</v>
      </c>
      <c r="E30" s="236" t="s">
        <v>293</v>
      </c>
      <c r="F30" s="221" t="s">
        <v>28</v>
      </c>
      <c r="G30" s="237">
        <v>2</v>
      </c>
      <c r="H30" s="326">
        <v>7280</v>
      </c>
      <c r="I30" s="240" t="s">
        <v>197</v>
      </c>
      <c r="J30" s="227">
        <v>720</v>
      </c>
      <c r="K30" s="240" t="s">
        <v>30</v>
      </c>
      <c r="L30" s="240" t="s">
        <v>59</v>
      </c>
      <c r="M30" s="311"/>
    </row>
    <row r="31" spans="1:13" ht="15" customHeight="1" x14ac:dyDescent="0.2">
      <c r="A31" s="221">
        <v>4</v>
      </c>
      <c r="B31" s="247">
        <v>10532</v>
      </c>
      <c r="C31" s="195" t="s">
        <v>294</v>
      </c>
      <c r="D31" s="236" t="s">
        <v>295</v>
      </c>
      <c r="E31" s="236" t="s">
        <v>296</v>
      </c>
      <c r="F31" s="221" t="s">
        <v>28</v>
      </c>
      <c r="G31" s="237">
        <v>2</v>
      </c>
      <c r="H31" s="326">
        <v>33000</v>
      </c>
      <c r="I31" s="240" t="s">
        <v>197</v>
      </c>
      <c r="J31" s="227">
        <v>1000</v>
      </c>
      <c r="K31" s="240" t="s">
        <v>30</v>
      </c>
      <c r="L31" s="240" t="s">
        <v>85</v>
      </c>
      <c r="M31" s="311"/>
    </row>
    <row r="32" spans="1:13" ht="15" customHeight="1" x14ac:dyDescent="0.2">
      <c r="A32" s="221">
        <v>5</v>
      </c>
      <c r="B32" s="247">
        <v>10532</v>
      </c>
      <c r="C32" s="195" t="s">
        <v>125</v>
      </c>
      <c r="D32" s="236" t="s">
        <v>297</v>
      </c>
      <c r="E32" s="236" t="s">
        <v>298</v>
      </c>
      <c r="F32" s="221" t="s">
        <v>28</v>
      </c>
      <c r="G32" s="237">
        <v>2</v>
      </c>
      <c r="H32" s="326">
        <v>2300</v>
      </c>
      <c r="I32" s="240" t="s">
        <v>299</v>
      </c>
      <c r="J32" s="227">
        <v>1080</v>
      </c>
      <c r="K32" s="280" t="s">
        <v>68</v>
      </c>
      <c r="L32" s="240" t="s">
        <v>99</v>
      </c>
      <c r="M32" s="311"/>
    </row>
    <row r="33" spans="1:14" ht="15" customHeight="1" x14ac:dyDescent="0.2">
      <c r="A33" s="221">
        <v>6</v>
      </c>
      <c r="B33" s="247">
        <v>10532</v>
      </c>
      <c r="C33" s="195" t="s">
        <v>300</v>
      </c>
      <c r="D33" s="236" t="s">
        <v>301</v>
      </c>
      <c r="E33" s="236" t="s">
        <v>302</v>
      </c>
      <c r="F33" s="221" t="s">
        <v>28</v>
      </c>
      <c r="G33" s="237">
        <v>4</v>
      </c>
      <c r="H33" s="326">
        <v>3500</v>
      </c>
      <c r="I33" s="240" t="s">
        <v>303</v>
      </c>
      <c r="J33" s="227">
        <v>700</v>
      </c>
      <c r="K33" s="240" t="s">
        <v>68</v>
      </c>
      <c r="L33" s="240" t="s">
        <v>50</v>
      </c>
      <c r="M33" s="311"/>
    </row>
    <row r="34" spans="1:14" ht="15" customHeight="1" x14ac:dyDescent="0.2">
      <c r="A34" s="221"/>
      <c r="B34" s="247"/>
      <c r="C34" s="195"/>
      <c r="D34" s="236"/>
      <c r="E34" s="236"/>
      <c r="F34" s="221"/>
      <c r="G34" s="237"/>
      <c r="H34" s="326"/>
      <c r="I34" s="240"/>
      <c r="J34" s="227"/>
      <c r="K34" s="240"/>
      <c r="L34" s="240"/>
      <c r="M34" s="311"/>
    </row>
    <row r="35" spans="1:14" ht="15" customHeight="1" x14ac:dyDescent="0.2">
      <c r="A35" s="223">
        <v>1</v>
      </c>
      <c r="B35" s="232">
        <v>11</v>
      </c>
      <c r="C35" s="233" t="s">
        <v>414</v>
      </c>
      <c r="D35" s="192"/>
      <c r="E35" s="192"/>
      <c r="F35" s="218"/>
      <c r="G35" s="254">
        <f>+G37</f>
        <v>3</v>
      </c>
      <c r="H35" s="254">
        <f>+H37</f>
        <v>5492</v>
      </c>
      <c r="I35" s="218"/>
      <c r="J35" s="323"/>
      <c r="K35" s="218"/>
      <c r="L35" s="240"/>
      <c r="M35" s="311"/>
    </row>
    <row r="36" spans="1:14" ht="15" customHeight="1" x14ac:dyDescent="0.2">
      <c r="A36" s="223"/>
      <c r="B36" s="232"/>
      <c r="C36" s="233"/>
      <c r="D36" s="192"/>
      <c r="E36" s="192"/>
      <c r="F36" s="218"/>
      <c r="G36" s="254"/>
      <c r="H36" s="254"/>
      <c r="I36" s="218"/>
      <c r="J36" s="323"/>
      <c r="K36" s="218"/>
      <c r="L36" s="240"/>
      <c r="M36" s="311"/>
    </row>
    <row r="37" spans="1:14" ht="15" customHeight="1" x14ac:dyDescent="0.2">
      <c r="A37" s="223">
        <v>1</v>
      </c>
      <c r="B37" s="218">
        <f>+B38</f>
        <v>11040</v>
      </c>
      <c r="C37" s="192" t="s">
        <v>434</v>
      </c>
      <c r="D37" s="274"/>
      <c r="E37" s="274"/>
      <c r="F37" s="218"/>
      <c r="G37" s="257">
        <f>+G38</f>
        <v>3</v>
      </c>
      <c r="H37" s="257">
        <f>+H38</f>
        <v>5492</v>
      </c>
      <c r="I37" s="257"/>
      <c r="J37" s="257">
        <f>+J38</f>
        <v>12000</v>
      </c>
      <c r="K37" s="226" t="str">
        <f>+K38</f>
        <v>LITER</v>
      </c>
      <c r="L37" s="240"/>
      <c r="M37" s="311"/>
    </row>
    <row r="38" spans="1:14" ht="15" customHeight="1" x14ac:dyDescent="0.2">
      <c r="A38" s="221">
        <v>1</v>
      </c>
      <c r="B38" s="247">
        <v>11040</v>
      </c>
      <c r="C38" s="236" t="s">
        <v>304</v>
      </c>
      <c r="D38" s="236" t="s">
        <v>305</v>
      </c>
      <c r="E38" s="236" t="s">
        <v>306</v>
      </c>
      <c r="F38" s="221" t="s">
        <v>28</v>
      </c>
      <c r="G38" s="237">
        <v>3</v>
      </c>
      <c r="H38" s="326">
        <v>5492</v>
      </c>
      <c r="I38" s="240" t="s">
        <v>97</v>
      </c>
      <c r="J38" s="227">
        <v>12000</v>
      </c>
      <c r="K38" s="240" t="s">
        <v>89</v>
      </c>
      <c r="L38" s="240" t="s">
        <v>99</v>
      </c>
      <c r="M38" s="311"/>
    </row>
    <row r="39" spans="1:14" ht="15" customHeight="1" x14ac:dyDescent="0.2">
      <c r="A39" s="221"/>
      <c r="B39" s="247"/>
      <c r="C39" s="236"/>
      <c r="D39" s="236"/>
      <c r="E39" s="236"/>
      <c r="F39" s="221"/>
      <c r="G39" s="237"/>
      <c r="H39" s="326"/>
      <c r="I39" s="240"/>
      <c r="J39" s="227"/>
      <c r="K39" s="240"/>
      <c r="L39" s="240"/>
      <c r="M39" s="311"/>
    </row>
    <row r="40" spans="1:14" ht="15" customHeight="1" x14ac:dyDescent="0.2">
      <c r="A40" s="221"/>
      <c r="B40" s="247"/>
      <c r="C40" s="236"/>
      <c r="D40" s="236"/>
      <c r="E40" s="236"/>
      <c r="F40" s="221"/>
      <c r="G40" s="237"/>
      <c r="H40" s="326"/>
      <c r="I40" s="240"/>
      <c r="J40" s="227"/>
      <c r="K40" s="240"/>
      <c r="L40" s="240"/>
      <c r="M40" s="311"/>
    </row>
    <row r="41" spans="1:14" ht="15" customHeight="1" x14ac:dyDescent="0.2">
      <c r="A41" s="223">
        <v>1</v>
      </c>
      <c r="B41" s="218">
        <v>18</v>
      </c>
      <c r="C41" s="192" t="s">
        <v>416</v>
      </c>
      <c r="D41" s="274"/>
      <c r="E41" s="274"/>
      <c r="F41" s="218"/>
      <c r="G41" s="257">
        <v>15</v>
      </c>
      <c r="H41" s="257">
        <v>162146</v>
      </c>
      <c r="I41" s="226"/>
      <c r="J41" s="284"/>
      <c r="K41" s="285"/>
      <c r="L41" s="240"/>
      <c r="M41" s="311"/>
    </row>
    <row r="42" spans="1:14" ht="15" customHeight="1" x14ac:dyDescent="0.2">
      <c r="A42" s="223"/>
      <c r="B42" s="218"/>
      <c r="C42" s="192"/>
      <c r="D42" s="274"/>
      <c r="E42" s="274"/>
      <c r="F42" s="218"/>
      <c r="G42" s="257"/>
      <c r="H42" s="257"/>
      <c r="I42" s="226"/>
      <c r="J42" s="284"/>
      <c r="K42" s="285"/>
      <c r="L42" s="240"/>
      <c r="M42" s="311"/>
    </row>
    <row r="43" spans="1:14" ht="15" customHeight="1" x14ac:dyDescent="0.2">
      <c r="A43" s="223">
        <v>1</v>
      </c>
      <c r="B43" s="218">
        <f>+B44</f>
        <v>18111</v>
      </c>
      <c r="C43" s="192" t="s">
        <v>437</v>
      </c>
      <c r="D43" s="274"/>
      <c r="E43" s="274"/>
      <c r="F43" s="218"/>
      <c r="G43" s="257">
        <f>+G44</f>
        <v>3</v>
      </c>
      <c r="H43" s="257">
        <f>+H44</f>
        <v>8000</v>
      </c>
      <c r="I43" s="257"/>
      <c r="J43" s="257">
        <f>+J44</f>
        <v>7500</v>
      </c>
      <c r="K43" s="257" t="str">
        <f>+K44</f>
        <v>LEMBAR</v>
      </c>
      <c r="L43" s="240"/>
      <c r="M43" s="311"/>
    </row>
    <row r="44" spans="1:14" ht="15" customHeight="1" x14ac:dyDescent="0.2">
      <c r="A44" s="221">
        <v>1</v>
      </c>
      <c r="B44" s="221">
        <v>18111</v>
      </c>
      <c r="C44" s="236" t="s">
        <v>331</v>
      </c>
      <c r="D44" s="236" t="s">
        <v>69</v>
      </c>
      <c r="E44" s="236" t="s">
        <v>332</v>
      </c>
      <c r="F44" s="221" t="s">
        <v>28</v>
      </c>
      <c r="G44" s="237">
        <v>3</v>
      </c>
      <c r="H44" s="326">
        <v>8000</v>
      </c>
      <c r="I44" s="240" t="s">
        <v>333</v>
      </c>
      <c r="J44" s="227">
        <v>7500</v>
      </c>
      <c r="K44" s="240" t="s">
        <v>152</v>
      </c>
      <c r="L44" s="240" t="s">
        <v>99</v>
      </c>
      <c r="M44" s="311"/>
    </row>
    <row r="45" spans="1:14" ht="15" customHeight="1" x14ac:dyDescent="0.2">
      <c r="A45" s="263"/>
      <c r="B45" s="263"/>
      <c r="C45" s="292"/>
      <c r="D45" s="297"/>
      <c r="E45" s="297"/>
      <c r="F45" s="263"/>
      <c r="G45" s="327"/>
      <c r="H45" s="328"/>
      <c r="I45" s="293"/>
      <c r="J45" s="298"/>
      <c r="K45" s="297"/>
      <c r="L45" s="293"/>
      <c r="M45" s="312"/>
    </row>
    <row r="46" spans="1:14" s="17" customFormat="1" ht="14.1" customHeight="1" thickBot="1" x14ac:dyDescent="0.3">
      <c r="A46" s="1980" t="s">
        <v>15</v>
      </c>
      <c r="B46" s="1981"/>
      <c r="C46" s="1981"/>
      <c r="D46" s="1981"/>
      <c r="E46" s="1981"/>
      <c r="F46" s="1982"/>
      <c r="G46" s="260">
        <f>+G41+G35+G12</f>
        <v>82</v>
      </c>
      <c r="H46" s="260">
        <f>+H41+H35+H12</f>
        <v>257118</v>
      </c>
      <c r="I46" s="252"/>
      <c r="J46" s="252"/>
      <c r="K46" s="252"/>
      <c r="L46" s="253"/>
      <c r="M46" s="253"/>
      <c r="N46" s="43"/>
    </row>
    <row r="47" spans="1:14" ht="15" customHeight="1" thickTop="1" x14ac:dyDescent="0.2">
      <c r="F47" t="s">
        <v>236</v>
      </c>
    </row>
    <row r="48" spans="1:14" ht="14.1" customHeight="1" x14ac:dyDescent="0.2"/>
    <row r="49" ht="14.1" customHeight="1" x14ac:dyDescent="0.2"/>
  </sheetData>
  <mergeCells count="6">
    <mergeCell ref="A3:M3"/>
    <mergeCell ref="I7:I9"/>
    <mergeCell ref="A46:F46"/>
    <mergeCell ref="J7:K7"/>
    <mergeCell ref="A1:M1"/>
    <mergeCell ref="A2:M2"/>
  </mergeCells>
  <phoneticPr fontId="9" type="noConversion"/>
  <pageMargins left="1.1811023622047245" right="0.70866141732283472" top="0.74803149606299213" bottom="0.74803149606299213" header="0.31496062992125984" footer="0.31496062992125984"/>
  <pageSetup paperSize="256" scale="76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view="pageBreakPreview" zoomScale="87" zoomScaleNormal="100" zoomScaleSheetLayoutView="87" workbookViewId="0">
      <selection activeCell="A10" sqref="A10:N276"/>
    </sheetView>
  </sheetViews>
  <sheetFormatPr defaultRowHeight="12.75" x14ac:dyDescent="0.2"/>
  <cols>
    <col min="1" max="1" width="3.5703125" customWidth="1"/>
    <col min="2" max="2" width="10" customWidth="1"/>
    <col min="3" max="3" width="16.5703125" customWidth="1"/>
    <col min="4" max="4" width="14.28515625" customWidth="1"/>
    <col min="5" max="5" width="20" customWidth="1"/>
    <col min="6" max="6" width="8.28515625" customWidth="1"/>
    <col min="7" max="7" width="7.42578125" customWidth="1"/>
    <col min="8" max="8" width="9.5703125" customWidth="1"/>
    <col min="9" max="9" width="18.5703125" customWidth="1"/>
    <col min="10" max="10" width="8.28515625" customWidth="1"/>
    <col min="11" max="11" width="7" customWidth="1"/>
    <col min="12" max="13" width="0" hidden="1" customWidth="1"/>
    <col min="14" max="14" width="12" customWidth="1"/>
    <col min="15" max="15" width="10.42578125" customWidth="1"/>
  </cols>
  <sheetData>
    <row r="1" spans="1:15" x14ac:dyDescent="0.2">
      <c r="A1" s="1979" t="s">
        <v>446</v>
      </c>
      <c r="B1" s="1979"/>
      <c r="C1" s="1979"/>
      <c r="D1" s="1979"/>
      <c r="E1" s="1979"/>
      <c r="F1" s="1979"/>
      <c r="G1" s="1979"/>
      <c r="H1" s="1979"/>
      <c r="I1" s="1979"/>
      <c r="J1" s="1979"/>
      <c r="K1" s="1979"/>
      <c r="L1" s="1979"/>
      <c r="M1" s="1979"/>
      <c r="N1" s="1979"/>
      <c r="O1" s="1979"/>
    </row>
    <row r="2" spans="1:15" x14ac:dyDescent="0.2">
      <c r="A2" s="1979" t="s">
        <v>449</v>
      </c>
      <c r="B2" s="1979"/>
      <c r="C2" s="1979"/>
      <c r="D2" s="1979"/>
      <c r="E2" s="1979"/>
      <c r="F2" s="1979"/>
      <c r="G2" s="1979"/>
      <c r="H2" s="1979"/>
      <c r="I2" s="1979"/>
      <c r="J2" s="1979"/>
      <c r="K2" s="1979"/>
      <c r="L2" s="1979"/>
      <c r="M2" s="1979"/>
      <c r="N2" s="1979"/>
      <c r="O2" s="1979"/>
    </row>
    <row r="3" spans="1:15" x14ac:dyDescent="0.2">
      <c r="A3" s="1979" t="s">
        <v>448</v>
      </c>
      <c r="B3" s="1979"/>
      <c r="C3" s="1979"/>
      <c r="D3" s="1979"/>
      <c r="E3" s="1979"/>
      <c r="F3" s="1979"/>
      <c r="G3" s="1979"/>
      <c r="H3" s="1979"/>
      <c r="I3" s="1979"/>
      <c r="J3" s="1979"/>
      <c r="K3" s="1979"/>
      <c r="L3" s="1979"/>
      <c r="M3" s="1979"/>
      <c r="N3" s="1979"/>
      <c r="O3" s="1979"/>
    </row>
    <row r="4" spans="1:15" x14ac:dyDescent="0.2">
      <c r="A4" s="2012"/>
      <c r="B4" s="2012"/>
      <c r="C4" s="2012"/>
      <c r="D4" s="2012"/>
      <c r="E4" s="2012"/>
      <c r="F4" s="2012"/>
      <c r="G4" s="2012"/>
      <c r="H4" s="2012"/>
      <c r="I4" s="2012"/>
      <c r="J4" s="2012"/>
      <c r="K4" s="2012"/>
      <c r="L4" s="2012"/>
      <c r="M4" s="2012"/>
      <c r="N4" s="2012"/>
      <c r="O4" s="196"/>
    </row>
    <row r="5" spans="1:15" x14ac:dyDescent="0.2">
      <c r="A5" s="176" t="s">
        <v>450</v>
      </c>
      <c r="B5" s="176"/>
      <c r="C5" s="301"/>
      <c r="D5" s="301"/>
      <c r="E5" s="301"/>
      <c r="F5" s="301"/>
      <c r="G5" s="301"/>
      <c r="H5" s="301"/>
      <c r="I5" s="301"/>
      <c r="J5" s="301"/>
      <c r="K5" s="302"/>
      <c r="L5" s="196"/>
      <c r="M5" s="196"/>
      <c r="N5" s="196"/>
      <c r="O5" s="196"/>
    </row>
    <row r="6" spans="1:15" x14ac:dyDescent="0.2">
      <c r="A6" s="301"/>
      <c r="B6" s="301"/>
      <c r="C6" s="301"/>
      <c r="D6" s="301"/>
      <c r="E6" s="301"/>
      <c r="F6" s="301"/>
      <c r="G6" s="301"/>
      <c r="H6" s="303"/>
      <c r="I6" s="304"/>
      <c r="J6" s="304"/>
      <c r="K6" s="305"/>
      <c r="L6" s="174"/>
      <c r="M6" s="196"/>
      <c r="N6" s="196"/>
      <c r="O6" s="196"/>
    </row>
    <row r="7" spans="1:15" x14ac:dyDescent="0.2">
      <c r="A7" s="177"/>
      <c r="B7" s="177"/>
      <c r="C7" s="178"/>
      <c r="D7" s="264"/>
      <c r="E7" s="178" t="s">
        <v>1</v>
      </c>
      <c r="F7" s="178" t="s">
        <v>2</v>
      </c>
      <c r="G7" s="179" t="s">
        <v>3</v>
      </c>
      <c r="H7" s="175" t="s">
        <v>4</v>
      </c>
      <c r="I7" s="2013" t="s">
        <v>14</v>
      </c>
      <c r="J7" s="2010" t="s">
        <v>5</v>
      </c>
      <c r="K7" s="2011"/>
      <c r="L7" s="178" t="s">
        <v>6</v>
      </c>
      <c r="M7" s="25"/>
      <c r="N7" s="178" t="s">
        <v>6</v>
      </c>
      <c r="O7" s="25"/>
    </row>
    <row r="8" spans="1:15" x14ac:dyDescent="0.2">
      <c r="A8" s="180" t="s">
        <v>7</v>
      </c>
      <c r="B8" s="180" t="s">
        <v>13</v>
      </c>
      <c r="C8" s="44" t="s">
        <v>8</v>
      </c>
      <c r="D8" s="265" t="s">
        <v>9</v>
      </c>
      <c r="E8" s="180" t="s">
        <v>189</v>
      </c>
      <c r="F8" s="44" t="s">
        <v>10</v>
      </c>
      <c r="G8" s="181" t="s">
        <v>11</v>
      </c>
      <c r="H8" s="175" t="s">
        <v>12</v>
      </c>
      <c r="I8" s="2014"/>
      <c r="J8" s="180" t="s">
        <v>15</v>
      </c>
      <c r="K8" s="178" t="s">
        <v>16</v>
      </c>
      <c r="L8" s="44" t="s">
        <v>19</v>
      </c>
      <c r="M8" s="44" t="s">
        <v>72</v>
      </c>
      <c r="N8" s="44" t="s">
        <v>19</v>
      </c>
      <c r="O8" s="44" t="s">
        <v>72</v>
      </c>
    </row>
    <row r="9" spans="1:15" x14ac:dyDescent="0.2">
      <c r="A9" s="180"/>
      <c r="B9" s="180"/>
      <c r="C9" s="44"/>
      <c r="D9" s="265"/>
      <c r="E9" s="180"/>
      <c r="F9" s="44" t="s">
        <v>20</v>
      </c>
      <c r="G9" s="181" t="s">
        <v>21</v>
      </c>
      <c r="H9" s="180" t="s">
        <v>22</v>
      </c>
      <c r="I9" s="2015"/>
      <c r="J9" s="180"/>
      <c r="K9" s="44"/>
      <c r="L9" s="44" t="s">
        <v>24</v>
      </c>
      <c r="M9" s="72"/>
      <c r="N9" s="44" t="s">
        <v>24</v>
      </c>
      <c r="O9" s="72"/>
    </row>
    <row r="10" spans="1:15" x14ac:dyDescent="0.2">
      <c r="A10" s="182">
        <v>1</v>
      </c>
      <c r="B10" s="182">
        <v>2</v>
      </c>
      <c r="C10" s="182">
        <v>3</v>
      </c>
      <c r="D10" s="182">
        <v>4</v>
      </c>
      <c r="E10" s="182">
        <v>5</v>
      </c>
      <c r="F10" s="182">
        <v>6</v>
      </c>
      <c r="G10" s="182">
        <v>7</v>
      </c>
      <c r="H10" s="182">
        <v>8</v>
      </c>
      <c r="I10" s="182">
        <v>9</v>
      </c>
      <c r="J10" s="182">
        <v>10</v>
      </c>
      <c r="K10" s="182">
        <v>11</v>
      </c>
      <c r="L10" s="182">
        <v>12</v>
      </c>
      <c r="M10" s="182">
        <v>13</v>
      </c>
      <c r="N10" s="182">
        <v>12</v>
      </c>
      <c r="O10" s="182">
        <v>13</v>
      </c>
    </row>
    <row r="11" spans="1:15" x14ac:dyDescent="0.2">
      <c r="A11" s="306"/>
      <c r="B11" s="306"/>
      <c r="C11" s="300"/>
      <c r="D11" s="307"/>
      <c r="E11" s="308"/>
      <c r="F11" s="300"/>
      <c r="G11" s="309"/>
      <c r="H11" s="310"/>
      <c r="I11" s="183"/>
      <c r="J11" s="310"/>
      <c r="K11" s="183"/>
      <c r="L11" s="183"/>
      <c r="M11" s="300"/>
      <c r="N11" s="183"/>
      <c r="O11" s="300"/>
    </row>
    <row r="12" spans="1:15" ht="15" customHeight="1" x14ac:dyDescent="0.2">
      <c r="A12" s="150"/>
      <c r="B12" s="122">
        <v>10</v>
      </c>
      <c r="C12" s="190" t="s">
        <v>409</v>
      </c>
      <c r="D12" s="78"/>
      <c r="E12" s="78"/>
      <c r="F12" s="78"/>
      <c r="G12" s="191">
        <f>+G14</f>
        <v>7</v>
      </c>
      <c r="H12" s="191">
        <f>+H14</f>
        <v>48300</v>
      </c>
      <c r="I12" s="150"/>
      <c r="J12" s="188"/>
      <c r="K12" s="150"/>
      <c r="L12" s="188"/>
      <c r="M12" s="188"/>
      <c r="N12" s="150"/>
      <c r="O12" s="78"/>
    </row>
    <row r="13" spans="1:15" ht="15" customHeight="1" x14ac:dyDescent="0.2">
      <c r="A13" s="150"/>
      <c r="B13" s="122"/>
      <c r="C13" s="190"/>
      <c r="D13" s="78"/>
      <c r="E13" s="78"/>
      <c r="F13" s="78"/>
      <c r="G13" s="188"/>
      <c r="H13" s="188"/>
      <c r="I13" s="150"/>
      <c r="J13" s="188"/>
      <c r="K13" s="150"/>
      <c r="L13" s="188"/>
      <c r="M13" s="188"/>
      <c r="N13" s="150"/>
      <c r="O13" s="78"/>
    </row>
    <row r="14" spans="1:15" s="104" customFormat="1" ht="14.1" customHeight="1" x14ac:dyDescent="0.25">
      <c r="A14" s="185">
        <v>1</v>
      </c>
      <c r="B14" s="184">
        <f>+B15</f>
        <v>10422</v>
      </c>
      <c r="C14" s="189" t="s">
        <v>419</v>
      </c>
      <c r="D14" s="267"/>
      <c r="E14" s="267"/>
      <c r="F14" s="184"/>
      <c r="G14" s="268">
        <f>+G15</f>
        <v>7</v>
      </c>
      <c r="H14" s="268">
        <f>+H15</f>
        <v>48300</v>
      </c>
      <c r="I14" s="269"/>
      <c r="J14" s="268">
        <f>+J15</f>
        <v>360</v>
      </c>
      <c r="K14" s="186" t="str">
        <f>+K15</f>
        <v>TON</v>
      </c>
      <c r="L14" s="186"/>
      <c r="M14" s="184"/>
      <c r="N14" s="189"/>
      <c r="O14" s="189"/>
    </row>
    <row r="15" spans="1:15" x14ac:dyDescent="0.2">
      <c r="A15" s="150">
        <v>1</v>
      </c>
      <c r="B15" s="150">
        <v>10422</v>
      </c>
      <c r="C15" s="193" t="s">
        <v>190</v>
      </c>
      <c r="D15" s="193" t="s">
        <v>191</v>
      </c>
      <c r="E15" s="193" t="s">
        <v>192</v>
      </c>
      <c r="F15" s="150" t="s">
        <v>28</v>
      </c>
      <c r="G15" s="187">
        <v>7</v>
      </c>
      <c r="H15" s="266">
        <v>48300</v>
      </c>
      <c r="I15" s="194" t="s">
        <v>53</v>
      </c>
      <c r="J15" s="187">
        <v>360</v>
      </c>
      <c r="K15" s="194" t="s">
        <v>30</v>
      </c>
      <c r="L15" s="194" t="s">
        <v>31</v>
      </c>
      <c r="M15" s="78"/>
      <c r="N15" s="194" t="s">
        <v>31</v>
      </c>
      <c r="O15" s="78"/>
    </row>
    <row r="16" spans="1:15" x14ac:dyDescent="0.2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</row>
  </sheetData>
  <mergeCells count="6">
    <mergeCell ref="J7:K7"/>
    <mergeCell ref="A4:N4"/>
    <mergeCell ref="A1:O1"/>
    <mergeCell ref="A2:O2"/>
    <mergeCell ref="A3:O3"/>
    <mergeCell ref="I7:I9"/>
  </mergeCells>
  <phoneticPr fontId="9" type="noConversion"/>
  <pageMargins left="1.1811023622047245" right="0.70866141732283472" top="0.74803149606299213" bottom="0.74803149606299213" header="0.31496062992125984" footer="0.31496062992125984"/>
  <pageSetup paperSize="256" scale="9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76"/>
  <sheetViews>
    <sheetView workbookViewId="0">
      <selection activeCell="A10" sqref="A10:N276"/>
    </sheetView>
  </sheetViews>
  <sheetFormatPr defaultRowHeight="12.75" x14ac:dyDescent="0.25"/>
  <cols>
    <col min="1" max="1" width="3.85546875" style="18" customWidth="1"/>
    <col min="2" max="2" width="8.7109375" style="18" customWidth="1"/>
    <col min="3" max="3" width="17.85546875" style="17" customWidth="1"/>
    <col min="4" max="4" width="20.42578125" style="17" customWidth="1"/>
    <col min="5" max="5" width="33" style="17" customWidth="1"/>
    <col min="6" max="6" width="8.85546875" style="18" customWidth="1"/>
    <col min="7" max="7" width="7" style="18" customWidth="1"/>
    <col min="8" max="8" width="7.5703125" style="61" customWidth="1"/>
    <col min="9" max="9" width="24" style="17" customWidth="1"/>
    <col min="10" max="10" width="7.42578125" style="17" customWidth="1"/>
    <col min="11" max="11" width="6.85546875" style="17" customWidth="1"/>
    <col min="12" max="13" width="10.140625" style="18" customWidth="1"/>
    <col min="14" max="16384" width="9.140625" style="17"/>
  </cols>
  <sheetData>
    <row r="1" spans="1:13" s="1" customFormat="1" x14ac:dyDescent="0.2">
      <c r="A1" s="2024" t="s">
        <v>364</v>
      </c>
      <c r="B1" s="2024"/>
      <c r="C1" s="2024"/>
      <c r="D1" s="2024"/>
      <c r="E1" s="2024"/>
      <c r="F1" s="2024"/>
      <c r="G1" s="2024"/>
      <c r="H1" s="2024"/>
      <c r="I1" s="2024"/>
      <c r="J1" s="2024"/>
      <c r="K1" s="2024"/>
      <c r="L1" s="2024"/>
      <c r="M1" s="58"/>
    </row>
    <row r="2" spans="1:13" s="1" customFormat="1" x14ac:dyDescent="0.2">
      <c r="A2" s="2024" t="s">
        <v>246</v>
      </c>
      <c r="B2" s="2024"/>
      <c r="C2" s="2024"/>
      <c r="D2" s="2024"/>
      <c r="E2" s="2024"/>
      <c r="F2" s="2024"/>
      <c r="G2" s="2024"/>
      <c r="H2" s="2024"/>
      <c r="I2" s="2024"/>
      <c r="J2" s="2024"/>
      <c r="K2" s="2024"/>
      <c r="L2" s="2024"/>
      <c r="M2" s="58"/>
    </row>
    <row r="3" spans="1:13" x14ac:dyDescent="0.25">
      <c r="A3" s="1984"/>
      <c r="B3" s="1984"/>
      <c r="C3" s="1984"/>
      <c r="D3" s="1984"/>
      <c r="E3" s="1984"/>
      <c r="F3" s="1984"/>
      <c r="G3" s="1984"/>
      <c r="H3" s="1984"/>
      <c r="I3" s="1984"/>
      <c r="J3" s="1984"/>
      <c r="K3" s="1984"/>
      <c r="L3" s="1984"/>
    </row>
    <row r="4" spans="1:13" x14ac:dyDescent="0.25">
      <c r="A4" s="60"/>
      <c r="B4" s="60"/>
      <c r="K4" s="18"/>
    </row>
    <row r="5" spans="1:13" ht="8.25" customHeight="1" x14ac:dyDescent="0.25">
      <c r="H5" s="62"/>
      <c r="I5" s="20"/>
      <c r="J5" s="20"/>
      <c r="K5" s="21"/>
      <c r="L5" s="22"/>
    </row>
    <row r="6" spans="1:13" x14ac:dyDescent="0.25">
      <c r="A6" s="59"/>
      <c r="B6" s="59"/>
      <c r="C6" s="15"/>
      <c r="D6" s="23"/>
      <c r="E6" s="33"/>
      <c r="F6" s="24" t="s">
        <v>2</v>
      </c>
      <c r="G6" s="24" t="s">
        <v>3</v>
      </c>
      <c r="H6" s="63" t="s">
        <v>4</v>
      </c>
      <c r="I6" s="92"/>
      <c r="J6" s="2025" t="s">
        <v>5</v>
      </c>
      <c r="K6" s="2026"/>
      <c r="L6" s="15" t="s">
        <v>6</v>
      </c>
      <c r="M6" s="15"/>
    </row>
    <row r="7" spans="1:13" x14ac:dyDescent="0.25">
      <c r="A7" s="14" t="s">
        <v>7</v>
      </c>
      <c r="B7" s="14" t="s">
        <v>13</v>
      </c>
      <c r="C7" s="26" t="s">
        <v>8</v>
      </c>
      <c r="D7" s="12" t="s">
        <v>9</v>
      </c>
      <c r="E7" s="26" t="s">
        <v>1</v>
      </c>
      <c r="F7" s="27" t="s">
        <v>10</v>
      </c>
      <c r="G7" s="27" t="s">
        <v>11</v>
      </c>
      <c r="H7" s="64" t="s">
        <v>12</v>
      </c>
      <c r="I7" s="27" t="s">
        <v>14</v>
      </c>
      <c r="J7" s="14" t="s">
        <v>15</v>
      </c>
      <c r="K7" s="15" t="s">
        <v>16</v>
      </c>
      <c r="L7" s="26" t="s">
        <v>19</v>
      </c>
      <c r="M7" s="28" t="s">
        <v>72</v>
      </c>
    </row>
    <row r="8" spans="1:13" x14ac:dyDescent="0.25">
      <c r="A8" s="14"/>
      <c r="B8" s="14"/>
      <c r="C8" s="26"/>
      <c r="D8" s="12"/>
      <c r="E8" s="31"/>
      <c r="F8" s="27" t="s">
        <v>20</v>
      </c>
      <c r="G8" s="27" t="s">
        <v>21</v>
      </c>
      <c r="H8" s="65" t="s">
        <v>22</v>
      </c>
      <c r="I8" s="27"/>
      <c r="J8" s="14"/>
      <c r="K8" s="26"/>
      <c r="L8" s="26" t="s">
        <v>24</v>
      </c>
      <c r="M8" s="31"/>
    </row>
    <row r="9" spans="1:13" x14ac:dyDescent="0.25">
      <c r="A9" s="30">
        <v>1</v>
      </c>
      <c r="B9" s="30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30">
        <v>12</v>
      </c>
      <c r="M9" s="30">
        <v>13</v>
      </c>
    </row>
    <row r="10" spans="1:13" x14ac:dyDescent="0.25">
      <c r="A10" s="46"/>
      <c r="B10" s="46"/>
      <c r="C10" s="46"/>
      <c r="D10" s="46"/>
      <c r="E10" s="46"/>
      <c r="F10" s="46"/>
      <c r="G10" s="46"/>
      <c r="H10" s="126"/>
      <c r="I10" s="46"/>
      <c r="J10" s="46"/>
      <c r="K10" s="46"/>
      <c r="L10" s="46"/>
      <c r="M10" s="91"/>
    </row>
    <row r="11" spans="1:13" s="104" customFormat="1" hidden="1" x14ac:dyDescent="0.25">
      <c r="A11" s="123">
        <v>17</v>
      </c>
      <c r="B11" s="105">
        <v>10</v>
      </c>
      <c r="C11" s="125" t="s">
        <v>409</v>
      </c>
      <c r="D11" s="105"/>
      <c r="E11" s="105"/>
      <c r="F11" s="105"/>
      <c r="G11" s="112">
        <v>56</v>
      </c>
      <c r="H11" s="112">
        <v>141240</v>
      </c>
      <c r="I11" s="105"/>
      <c r="J11" s="105"/>
      <c r="K11" s="105"/>
      <c r="L11" s="105"/>
      <c r="M11" s="127"/>
    </row>
    <row r="12" spans="1:13" s="104" customFormat="1" hidden="1" x14ac:dyDescent="0.25">
      <c r="A12" s="123"/>
      <c r="B12" s="105"/>
      <c r="C12" s="125"/>
      <c r="D12" s="105"/>
      <c r="E12" s="105"/>
      <c r="F12" s="105"/>
      <c r="G12" s="112"/>
      <c r="H12" s="112"/>
      <c r="I12" s="105"/>
      <c r="J12" s="105"/>
      <c r="K12" s="105"/>
      <c r="L12" s="105"/>
      <c r="M12" s="127"/>
    </row>
    <row r="13" spans="1:13" s="104" customFormat="1" hidden="1" x14ac:dyDescent="0.25">
      <c r="A13" s="123">
        <v>3</v>
      </c>
      <c r="B13" s="105">
        <v>10211</v>
      </c>
      <c r="C13" s="125" t="s">
        <v>417</v>
      </c>
      <c r="D13" s="105"/>
      <c r="E13" s="105"/>
      <c r="F13" s="105"/>
      <c r="G13" s="112">
        <f>SUM(G14:G16)</f>
        <v>9</v>
      </c>
      <c r="H13" s="112">
        <f>SUM(H14:H16)</f>
        <v>0</v>
      </c>
      <c r="I13" s="105"/>
      <c r="J13" s="112">
        <f>SUM(J14:J16)</f>
        <v>0</v>
      </c>
      <c r="K13" s="105" t="str">
        <f>+K19</f>
        <v>TON</v>
      </c>
      <c r="L13" s="105"/>
      <c r="M13" s="127"/>
    </row>
    <row r="14" spans="1:13" ht="14.1" hidden="1" customHeight="1" x14ac:dyDescent="0.25">
      <c r="A14" s="2">
        <v>1</v>
      </c>
      <c r="B14" s="2">
        <v>10211</v>
      </c>
      <c r="C14" s="2" t="s">
        <v>377</v>
      </c>
      <c r="D14" s="4" t="s">
        <v>378</v>
      </c>
      <c r="E14" s="4" t="s">
        <v>379</v>
      </c>
      <c r="F14" s="2" t="s">
        <v>28</v>
      </c>
      <c r="G14" s="2">
        <v>3</v>
      </c>
      <c r="H14" s="69" t="s">
        <v>69</v>
      </c>
      <c r="I14" s="4" t="s">
        <v>380</v>
      </c>
      <c r="J14" s="69" t="s">
        <v>69</v>
      </c>
      <c r="K14" s="69" t="s">
        <v>69</v>
      </c>
      <c r="L14" s="69" t="s">
        <v>69</v>
      </c>
      <c r="M14" s="2"/>
    </row>
    <row r="15" spans="1:13" ht="14.1" hidden="1" customHeight="1" x14ac:dyDescent="0.25">
      <c r="A15" s="2">
        <v>2</v>
      </c>
      <c r="B15" s="2">
        <v>10211</v>
      </c>
      <c r="C15" s="69" t="s">
        <v>69</v>
      </c>
      <c r="D15" s="4" t="s">
        <v>381</v>
      </c>
      <c r="E15" s="4" t="s">
        <v>382</v>
      </c>
      <c r="F15" s="2" t="s">
        <v>28</v>
      </c>
      <c r="G15" s="2">
        <v>3</v>
      </c>
      <c r="H15" s="69" t="s">
        <v>69</v>
      </c>
      <c r="I15" s="4" t="s">
        <v>380</v>
      </c>
      <c r="J15" s="69" t="s">
        <v>69</v>
      </c>
      <c r="K15" s="69" t="s">
        <v>69</v>
      </c>
      <c r="L15" s="69" t="s">
        <v>69</v>
      </c>
      <c r="M15" s="2"/>
    </row>
    <row r="16" spans="1:13" ht="14.1" hidden="1" customHeight="1" x14ac:dyDescent="0.25">
      <c r="A16" s="2">
        <v>3</v>
      </c>
      <c r="B16" s="2">
        <v>10211</v>
      </c>
      <c r="C16" s="69" t="s">
        <v>69</v>
      </c>
      <c r="D16" s="4" t="s">
        <v>383</v>
      </c>
      <c r="E16" s="4" t="s">
        <v>384</v>
      </c>
      <c r="F16" s="2" t="s">
        <v>28</v>
      </c>
      <c r="G16" s="2">
        <v>3</v>
      </c>
      <c r="H16" s="69" t="s">
        <v>69</v>
      </c>
      <c r="I16" s="4" t="s">
        <v>380</v>
      </c>
      <c r="J16" s="69" t="s">
        <v>69</v>
      </c>
      <c r="K16" s="69" t="s">
        <v>69</v>
      </c>
      <c r="L16" s="69" t="s">
        <v>69</v>
      </c>
      <c r="M16" s="2"/>
    </row>
    <row r="17" spans="1:13" ht="14.1" hidden="1" customHeight="1" x14ac:dyDescent="0.25">
      <c r="A17" s="2"/>
      <c r="B17" s="2"/>
      <c r="C17" s="69"/>
      <c r="D17" s="4"/>
      <c r="E17" s="4"/>
      <c r="F17" s="2"/>
      <c r="G17" s="2"/>
      <c r="H17" s="69"/>
      <c r="I17" s="4"/>
      <c r="J17" s="69"/>
      <c r="K17" s="69"/>
      <c r="L17" s="69"/>
      <c r="M17" s="2"/>
    </row>
    <row r="18" spans="1:13" s="104" customFormat="1" ht="14.1" hidden="1" customHeight="1" x14ac:dyDescent="0.25">
      <c r="A18" s="123">
        <v>6</v>
      </c>
      <c r="B18" s="105">
        <v>10421</v>
      </c>
      <c r="C18" s="125" t="s">
        <v>418</v>
      </c>
      <c r="D18" s="106"/>
      <c r="E18" s="106"/>
      <c r="F18" s="105"/>
      <c r="G18" s="112">
        <f>SUM(G19:G24)</f>
        <v>18</v>
      </c>
      <c r="H18" s="112">
        <f>SUM(H19:H24)</f>
        <v>18640</v>
      </c>
      <c r="I18" s="131"/>
      <c r="J18" s="112">
        <f>SUM(J19:J24)</f>
        <v>3886</v>
      </c>
      <c r="K18" s="113" t="str">
        <f>+K19</f>
        <v>TON</v>
      </c>
      <c r="L18" s="107"/>
      <c r="M18" s="105"/>
    </row>
    <row r="19" spans="1:13" ht="14.1" hidden="1" customHeight="1" x14ac:dyDescent="0.25">
      <c r="A19" s="2">
        <v>1</v>
      </c>
      <c r="B19" s="2">
        <v>10421</v>
      </c>
      <c r="C19" s="4" t="s">
        <v>25</v>
      </c>
      <c r="D19" s="3" t="s">
        <v>26</v>
      </c>
      <c r="E19" s="3" t="s">
        <v>27</v>
      </c>
      <c r="F19" s="2" t="s">
        <v>28</v>
      </c>
      <c r="G19" s="8">
        <v>3</v>
      </c>
      <c r="H19" s="49">
        <v>4300</v>
      </c>
      <c r="I19" s="3" t="s">
        <v>29</v>
      </c>
      <c r="J19" s="6">
        <v>30</v>
      </c>
      <c r="K19" s="3" t="s">
        <v>30</v>
      </c>
      <c r="L19" s="8" t="s">
        <v>31</v>
      </c>
      <c r="M19" s="2"/>
    </row>
    <row r="20" spans="1:13" ht="14.1" hidden="1" customHeight="1" x14ac:dyDescent="0.25">
      <c r="A20" s="2">
        <v>2</v>
      </c>
      <c r="B20" s="2">
        <v>10421</v>
      </c>
      <c r="C20" s="4" t="s">
        <v>25</v>
      </c>
      <c r="D20" s="3" t="s">
        <v>32</v>
      </c>
      <c r="E20" s="3" t="s">
        <v>33</v>
      </c>
      <c r="F20" s="2" t="s">
        <v>28</v>
      </c>
      <c r="G20" s="8">
        <v>3</v>
      </c>
      <c r="H20" s="49">
        <v>4300</v>
      </c>
      <c r="I20" s="3" t="s">
        <v>29</v>
      </c>
      <c r="J20" s="6">
        <v>30</v>
      </c>
      <c r="K20" s="3" t="s">
        <v>30</v>
      </c>
      <c r="L20" s="8" t="s">
        <v>31</v>
      </c>
      <c r="M20" s="2"/>
    </row>
    <row r="21" spans="1:13" ht="14.1" hidden="1" customHeight="1" x14ac:dyDescent="0.25">
      <c r="A21" s="2">
        <v>3</v>
      </c>
      <c r="B21" s="2">
        <v>10421</v>
      </c>
      <c r="C21" s="10" t="s">
        <v>34</v>
      </c>
      <c r="D21" s="3" t="s">
        <v>35</v>
      </c>
      <c r="E21" s="3" t="s">
        <v>36</v>
      </c>
      <c r="F21" s="2" t="s">
        <v>28</v>
      </c>
      <c r="G21" s="8">
        <v>3</v>
      </c>
      <c r="H21" s="49">
        <v>0</v>
      </c>
      <c r="I21" s="11" t="s">
        <v>29</v>
      </c>
      <c r="J21" s="6">
        <v>3742</v>
      </c>
      <c r="K21" s="10" t="s">
        <v>30</v>
      </c>
      <c r="L21" s="8" t="s">
        <v>31</v>
      </c>
      <c r="M21" s="2"/>
    </row>
    <row r="22" spans="1:13" ht="14.1" hidden="1" customHeight="1" x14ac:dyDescent="0.25">
      <c r="A22" s="2">
        <v>4</v>
      </c>
      <c r="B22" s="2">
        <v>10421</v>
      </c>
      <c r="C22" s="4" t="s">
        <v>37</v>
      </c>
      <c r="D22" s="3" t="s">
        <v>38</v>
      </c>
      <c r="E22" s="3" t="s">
        <v>39</v>
      </c>
      <c r="F22" s="2" t="s">
        <v>28</v>
      </c>
      <c r="G22" s="8">
        <v>3</v>
      </c>
      <c r="H22" s="49">
        <v>5080</v>
      </c>
      <c r="I22" s="3" t="s">
        <v>29</v>
      </c>
      <c r="J22" s="6">
        <v>36</v>
      </c>
      <c r="K22" s="3" t="s">
        <v>30</v>
      </c>
      <c r="L22" s="8" t="s">
        <v>31</v>
      </c>
      <c r="M22" s="2"/>
    </row>
    <row r="23" spans="1:13" ht="14.1" hidden="1" customHeight="1" x14ac:dyDescent="0.25">
      <c r="A23" s="2">
        <v>5</v>
      </c>
      <c r="B23" s="2">
        <v>10421</v>
      </c>
      <c r="C23" s="4" t="s">
        <v>40</v>
      </c>
      <c r="D23" s="3" t="s">
        <v>41</v>
      </c>
      <c r="E23" s="3" t="s">
        <v>42</v>
      </c>
      <c r="F23" s="2" t="s">
        <v>28</v>
      </c>
      <c r="G23" s="8">
        <v>3</v>
      </c>
      <c r="H23" s="49">
        <v>1810</v>
      </c>
      <c r="I23" s="3" t="s">
        <v>43</v>
      </c>
      <c r="J23" s="6">
        <v>24</v>
      </c>
      <c r="K23" s="3" t="s">
        <v>30</v>
      </c>
      <c r="L23" s="8" t="s">
        <v>31</v>
      </c>
      <c r="M23" s="2"/>
    </row>
    <row r="24" spans="1:13" ht="14.1" hidden="1" customHeight="1" x14ac:dyDescent="0.25">
      <c r="A24" s="2">
        <v>6</v>
      </c>
      <c r="B24" s="2">
        <v>10421</v>
      </c>
      <c r="C24" s="4" t="s">
        <v>44</v>
      </c>
      <c r="D24" s="3" t="s">
        <v>45</v>
      </c>
      <c r="E24" s="3" t="s">
        <v>46</v>
      </c>
      <c r="F24" s="2" t="s">
        <v>28</v>
      </c>
      <c r="G24" s="8">
        <v>3</v>
      </c>
      <c r="H24" s="49">
        <v>3150</v>
      </c>
      <c r="I24" s="3" t="s">
        <v>43</v>
      </c>
      <c r="J24" s="6">
        <v>24</v>
      </c>
      <c r="K24" s="3" t="s">
        <v>30</v>
      </c>
      <c r="L24" s="8" t="s">
        <v>31</v>
      </c>
      <c r="M24" s="2"/>
    </row>
    <row r="25" spans="1:13" ht="14.1" hidden="1" customHeight="1" x14ac:dyDescent="0.25">
      <c r="A25" s="2"/>
      <c r="B25" s="2"/>
      <c r="C25" s="4"/>
      <c r="D25" s="3"/>
      <c r="E25" s="3"/>
      <c r="F25" s="2"/>
      <c r="G25" s="8"/>
      <c r="H25" s="49"/>
      <c r="I25" s="3"/>
      <c r="J25" s="6"/>
      <c r="K25" s="3"/>
      <c r="L25" s="8"/>
      <c r="M25" s="2"/>
    </row>
    <row r="26" spans="1:13" s="104" customFormat="1" ht="14.1" hidden="1" customHeight="1" x14ac:dyDescent="0.25">
      <c r="A26" s="123">
        <v>2</v>
      </c>
      <c r="B26" s="105">
        <v>10422</v>
      </c>
      <c r="C26" s="106" t="s">
        <v>419</v>
      </c>
      <c r="D26" s="118"/>
      <c r="E26" s="118"/>
      <c r="F26" s="105"/>
      <c r="G26" s="110">
        <f>SUM(G27:G28)</f>
        <v>7</v>
      </c>
      <c r="H26" s="113">
        <f>SUM(H27:H28)</f>
        <v>14000</v>
      </c>
      <c r="I26" s="118"/>
      <c r="J26" s="110">
        <f>SUM(J27:J28)</f>
        <v>180</v>
      </c>
      <c r="K26" s="118" t="str">
        <f>+K27</f>
        <v>TON</v>
      </c>
      <c r="L26" s="110"/>
      <c r="M26" s="105"/>
    </row>
    <row r="27" spans="1:13" ht="14.1" hidden="1" customHeight="1" x14ac:dyDescent="0.25">
      <c r="A27" s="2">
        <v>1</v>
      </c>
      <c r="B27" s="2">
        <v>10422</v>
      </c>
      <c r="C27" s="4" t="s">
        <v>51</v>
      </c>
      <c r="D27" s="3" t="s">
        <v>52</v>
      </c>
      <c r="E27" s="3" t="s">
        <v>42</v>
      </c>
      <c r="F27" s="2" t="s">
        <v>28</v>
      </c>
      <c r="G27" s="8">
        <v>5</v>
      </c>
      <c r="H27" s="6">
        <v>7500</v>
      </c>
      <c r="I27" s="3" t="s">
        <v>53</v>
      </c>
      <c r="J27" s="6">
        <v>90</v>
      </c>
      <c r="K27" s="3" t="s">
        <v>30</v>
      </c>
      <c r="L27" s="8" t="s">
        <v>31</v>
      </c>
      <c r="M27" s="2"/>
    </row>
    <row r="28" spans="1:13" ht="14.1" hidden="1" customHeight="1" x14ac:dyDescent="0.25">
      <c r="A28" s="2">
        <v>2</v>
      </c>
      <c r="B28" s="2">
        <v>10422</v>
      </c>
      <c r="C28" s="4" t="s">
        <v>54</v>
      </c>
      <c r="D28" s="3" t="s">
        <v>55</v>
      </c>
      <c r="E28" s="3" t="s">
        <v>56</v>
      </c>
      <c r="F28" s="2" t="s">
        <v>28</v>
      </c>
      <c r="G28" s="8">
        <v>2</v>
      </c>
      <c r="H28" s="6">
        <v>6500</v>
      </c>
      <c r="I28" s="3" t="s">
        <v>53</v>
      </c>
      <c r="J28" s="6">
        <v>90</v>
      </c>
      <c r="K28" s="3" t="s">
        <v>30</v>
      </c>
      <c r="L28" s="8" t="s">
        <v>31</v>
      </c>
      <c r="M28" s="2"/>
    </row>
    <row r="29" spans="1:13" ht="14.1" hidden="1" customHeight="1" x14ac:dyDescent="0.25">
      <c r="A29" s="2"/>
      <c r="B29" s="2"/>
      <c r="C29" s="4"/>
      <c r="D29" s="3"/>
      <c r="E29" s="3"/>
      <c r="F29" s="2"/>
      <c r="G29" s="8"/>
      <c r="H29" s="6"/>
      <c r="I29" s="3"/>
      <c r="J29" s="6"/>
      <c r="K29" s="3"/>
      <c r="L29" s="8"/>
      <c r="M29" s="2"/>
    </row>
    <row r="30" spans="1:13" s="104" customFormat="1" ht="14.1" hidden="1" customHeight="1" x14ac:dyDescent="0.25">
      <c r="A30" s="123">
        <v>4</v>
      </c>
      <c r="B30" s="105">
        <v>10490</v>
      </c>
      <c r="C30" s="106" t="s">
        <v>420</v>
      </c>
      <c r="D30" s="118"/>
      <c r="E30" s="118"/>
      <c r="F30" s="105"/>
      <c r="G30" s="110">
        <f>SUM(G31:G34)</f>
        <v>13</v>
      </c>
      <c r="H30" s="113">
        <f>SUM(H31:H34)</f>
        <v>45600</v>
      </c>
      <c r="I30" s="118"/>
      <c r="J30" s="110">
        <f>SUM(J31:J34)</f>
        <v>290</v>
      </c>
      <c r="K30" s="118" t="str">
        <f>+K31</f>
        <v>TON</v>
      </c>
      <c r="L30" s="110"/>
      <c r="M30" s="105"/>
    </row>
    <row r="31" spans="1:13" ht="14.1" hidden="1" customHeight="1" x14ac:dyDescent="0.25">
      <c r="A31" s="2">
        <v>1</v>
      </c>
      <c r="B31" s="2">
        <v>10490</v>
      </c>
      <c r="C31" s="4" t="s">
        <v>47</v>
      </c>
      <c r="D31" s="3" t="s">
        <v>41</v>
      </c>
      <c r="E31" s="3" t="s">
        <v>48</v>
      </c>
      <c r="F31" s="2" t="s">
        <v>28</v>
      </c>
      <c r="G31" s="8">
        <v>3</v>
      </c>
      <c r="H31" s="49">
        <v>4625</v>
      </c>
      <c r="I31" s="3" t="s">
        <v>49</v>
      </c>
      <c r="J31" s="6">
        <v>20</v>
      </c>
      <c r="K31" s="3" t="s">
        <v>30</v>
      </c>
      <c r="L31" s="8" t="s">
        <v>50</v>
      </c>
      <c r="M31" s="2"/>
    </row>
    <row r="32" spans="1:13" ht="14.1" hidden="1" customHeight="1" x14ac:dyDescent="0.25">
      <c r="A32" s="2">
        <v>2</v>
      </c>
      <c r="B32" s="2">
        <v>10490</v>
      </c>
      <c r="C32" s="3" t="s">
        <v>41</v>
      </c>
      <c r="D32" s="3" t="s">
        <v>41</v>
      </c>
      <c r="E32" s="3" t="s">
        <v>57</v>
      </c>
      <c r="F32" s="2" t="s">
        <v>28</v>
      </c>
      <c r="G32" s="8">
        <v>5</v>
      </c>
      <c r="H32" s="49">
        <v>17700</v>
      </c>
      <c r="I32" s="3" t="s">
        <v>58</v>
      </c>
      <c r="J32" s="6">
        <v>90</v>
      </c>
      <c r="K32" s="3" t="s">
        <v>30</v>
      </c>
      <c r="L32" s="8" t="s">
        <v>59</v>
      </c>
      <c r="M32" s="2"/>
    </row>
    <row r="33" spans="1:13" ht="14.1" hidden="1" customHeight="1" x14ac:dyDescent="0.25">
      <c r="A33" s="2">
        <v>3</v>
      </c>
      <c r="B33" s="2">
        <v>10490</v>
      </c>
      <c r="C33" s="4" t="s">
        <v>60</v>
      </c>
      <c r="D33" s="3" t="s">
        <v>38</v>
      </c>
      <c r="E33" s="3" t="s">
        <v>56</v>
      </c>
      <c r="F33" s="2" t="s">
        <v>28</v>
      </c>
      <c r="G33" s="8">
        <v>2</v>
      </c>
      <c r="H33" s="49">
        <v>20275</v>
      </c>
      <c r="I33" s="3" t="s">
        <v>58</v>
      </c>
      <c r="J33" s="6">
        <v>90</v>
      </c>
      <c r="K33" s="3" t="s">
        <v>30</v>
      </c>
      <c r="L33" s="8" t="s">
        <v>31</v>
      </c>
      <c r="M33" s="2"/>
    </row>
    <row r="34" spans="1:13" ht="14.1" hidden="1" customHeight="1" x14ac:dyDescent="0.25">
      <c r="A34" s="2">
        <v>4</v>
      </c>
      <c r="B34" s="2">
        <v>10490</v>
      </c>
      <c r="C34" s="4" t="s">
        <v>61</v>
      </c>
      <c r="D34" s="3" t="s">
        <v>62</v>
      </c>
      <c r="E34" s="3" t="s">
        <v>63</v>
      </c>
      <c r="F34" s="2" t="s">
        <v>28</v>
      </c>
      <c r="G34" s="8">
        <v>3</v>
      </c>
      <c r="H34" s="49">
        <v>3000</v>
      </c>
      <c r="I34" s="3" t="s">
        <v>64</v>
      </c>
      <c r="J34" s="6">
        <v>90</v>
      </c>
      <c r="K34" s="3" t="s">
        <v>30</v>
      </c>
      <c r="L34" s="8" t="s">
        <v>50</v>
      </c>
      <c r="M34" s="2"/>
    </row>
    <row r="35" spans="1:13" ht="14.1" hidden="1" customHeight="1" x14ac:dyDescent="0.25">
      <c r="A35" s="2"/>
      <c r="B35" s="2"/>
      <c r="C35" s="4"/>
      <c r="D35" s="3"/>
      <c r="E35" s="3"/>
      <c r="F35" s="2"/>
      <c r="G35" s="8"/>
      <c r="H35" s="49"/>
      <c r="I35" s="3"/>
      <c r="J35" s="6"/>
      <c r="K35" s="3"/>
      <c r="L35" s="8"/>
      <c r="M35" s="2"/>
    </row>
    <row r="36" spans="1:13" s="104" customFormat="1" ht="14.1" hidden="1" customHeight="1" x14ac:dyDescent="0.25">
      <c r="A36" s="123">
        <v>1</v>
      </c>
      <c r="B36" s="105">
        <v>10532</v>
      </c>
      <c r="C36" s="106" t="s">
        <v>421</v>
      </c>
      <c r="D36" s="118"/>
      <c r="E36" s="118"/>
      <c r="F36" s="105"/>
      <c r="G36" s="110">
        <f>+G37</f>
        <v>6</v>
      </c>
      <c r="H36" s="113">
        <f>+H37</f>
        <v>63000</v>
      </c>
      <c r="I36" s="111"/>
      <c r="J36" s="113">
        <f>+J37</f>
        <v>1440</v>
      </c>
      <c r="K36" s="110" t="str">
        <f>+K37</f>
        <v>Ton</v>
      </c>
      <c r="L36" s="110"/>
      <c r="M36" s="105"/>
    </row>
    <row r="37" spans="1:13" ht="14.1" hidden="1" customHeight="1" x14ac:dyDescent="0.25">
      <c r="A37" s="2">
        <v>1</v>
      </c>
      <c r="B37" s="2">
        <v>10532</v>
      </c>
      <c r="C37" s="4" t="s">
        <v>186</v>
      </c>
      <c r="D37" s="4" t="s">
        <v>186</v>
      </c>
      <c r="E37" s="4" t="s">
        <v>187</v>
      </c>
      <c r="F37" s="2" t="s">
        <v>28</v>
      </c>
      <c r="G37" s="2">
        <v>6</v>
      </c>
      <c r="H37" s="93">
        <v>63000</v>
      </c>
      <c r="I37" s="4" t="s">
        <v>81</v>
      </c>
      <c r="J37" s="128">
        <v>1440</v>
      </c>
      <c r="K37" s="4" t="s">
        <v>188</v>
      </c>
      <c r="L37" s="2">
        <v>2009</v>
      </c>
      <c r="M37" s="2" t="s">
        <v>174</v>
      </c>
    </row>
    <row r="38" spans="1:13" ht="14.1" hidden="1" customHeight="1" x14ac:dyDescent="0.25">
      <c r="A38" s="2"/>
      <c r="B38" s="2"/>
      <c r="C38" s="4"/>
      <c r="D38" s="4"/>
      <c r="E38" s="4"/>
      <c r="F38" s="2"/>
      <c r="G38" s="2"/>
      <c r="H38" s="93"/>
      <c r="I38" s="4"/>
      <c r="J38" s="128"/>
      <c r="K38" s="4"/>
      <c r="L38" s="2"/>
      <c r="M38" s="2"/>
    </row>
    <row r="39" spans="1:13" s="104" customFormat="1" ht="14.1" hidden="1" customHeight="1" x14ac:dyDescent="0.25">
      <c r="A39" s="123">
        <v>1</v>
      </c>
      <c r="B39" s="105">
        <v>10794</v>
      </c>
      <c r="C39" s="106" t="s">
        <v>422</v>
      </c>
      <c r="D39" s="118"/>
      <c r="E39" s="118"/>
      <c r="F39" s="105"/>
      <c r="G39" s="110">
        <f>+G40</f>
        <v>3</v>
      </c>
      <c r="H39" s="113" t="str">
        <f>+H40</f>
        <v>-</v>
      </c>
      <c r="I39" s="111"/>
      <c r="J39" s="113" t="str">
        <f>+J40</f>
        <v>-</v>
      </c>
      <c r="K39" s="110" t="str">
        <f>+K40</f>
        <v>-</v>
      </c>
      <c r="L39" s="110"/>
      <c r="M39" s="105"/>
    </row>
    <row r="40" spans="1:13" ht="14.1" hidden="1" customHeight="1" x14ac:dyDescent="0.25">
      <c r="A40" s="2">
        <v>1</v>
      </c>
      <c r="B40" s="2">
        <v>10794</v>
      </c>
      <c r="C40" s="69" t="s">
        <v>69</v>
      </c>
      <c r="D40" s="4" t="s">
        <v>368</v>
      </c>
      <c r="E40" s="4" t="s">
        <v>385</v>
      </c>
      <c r="F40" s="2" t="s">
        <v>28</v>
      </c>
      <c r="G40" s="2">
        <v>3</v>
      </c>
      <c r="H40" s="69" t="s">
        <v>69</v>
      </c>
      <c r="I40" s="4" t="s">
        <v>76</v>
      </c>
      <c r="J40" s="69" t="s">
        <v>69</v>
      </c>
      <c r="K40" s="69" t="s">
        <v>69</v>
      </c>
      <c r="L40" s="69" t="s">
        <v>69</v>
      </c>
      <c r="M40" s="2"/>
    </row>
    <row r="41" spans="1:13" ht="14.1" hidden="1" customHeight="1" x14ac:dyDescent="0.25">
      <c r="A41" s="2"/>
      <c r="B41" s="2"/>
      <c r="C41" s="69"/>
      <c r="D41" s="4"/>
      <c r="E41" s="4"/>
      <c r="F41" s="2"/>
      <c r="G41" s="2"/>
      <c r="H41" s="69"/>
      <c r="I41" s="4"/>
      <c r="J41" s="69"/>
      <c r="K41" s="69"/>
      <c r="L41" s="69"/>
      <c r="M41" s="2"/>
    </row>
    <row r="42" spans="1:13" s="104" customFormat="1" ht="14.1" hidden="1" customHeight="1" x14ac:dyDescent="0.25">
      <c r="A42" s="123">
        <v>2</v>
      </c>
      <c r="B42" s="105">
        <v>20</v>
      </c>
      <c r="C42" s="2022" t="s">
        <v>410</v>
      </c>
      <c r="D42" s="2022"/>
      <c r="E42" s="2022"/>
      <c r="F42" s="105"/>
      <c r="G42" s="112">
        <v>8</v>
      </c>
      <c r="H42" s="112">
        <v>100500</v>
      </c>
      <c r="I42" s="106"/>
      <c r="J42" s="107"/>
      <c r="K42" s="107"/>
      <c r="L42" s="107"/>
      <c r="M42" s="105"/>
    </row>
    <row r="43" spans="1:13" s="104" customFormat="1" ht="14.1" hidden="1" customHeight="1" x14ac:dyDescent="0.25">
      <c r="A43" s="123"/>
      <c r="B43" s="105"/>
      <c r="C43" s="129"/>
      <c r="D43" s="129"/>
      <c r="E43" s="129"/>
      <c r="F43" s="105"/>
      <c r="G43" s="112"/>
      <c r="H43" s="112"/>
      <c r="I43" s="106"/>
      <c r="J43" s="107"/>
      <c r="K43" s="107"/>
      <c r="L43" s="107"/>
      <c r="M43" s="105"/>
    </row>
    <row r="44" spans="1:13" s="104" customFormat="1" ht="14.1" hidden="1" customHeight="1" x14ac:dyDescent="0.25">
      <c r="A44" s="123">
        <v>1</v>
      </c>
      <c r="B44" s="105">
        <f>+B45</f>
        <v>20115</v>
      </c>
      <c r="C44" s="106" t="s">
        <v>423</v>
      </c>
      <c r="D44" s="118"/>
      <c r="E44" s="118"/>
      <c r="F44" s="105"/>
      <c r="G44" s="110">
        <f>+G45</f>
        <v>3</v>
      </c>
      <c r="H44" s="113">
        <f>+H45</f>
        <v>59000</v>
      </c>
      <c r="I44" s="111"/>
      <c r="J44" s="113">
        <f>+J45</f>
        <v>95</v>
      </c>
      <c r="K44" s="110" t="str">
        <f>+K45</f>
        <v>TON</v>
      </c>
      <c r="L44" s="110"/>
      <c r="M44" s="105"/>
    </row>
    <row r="45" spans="1:13" ht="14.1" hidden="1" customHeight="1" x14ac:dyDescent="0.25">
      <c r="A45" s="2">
        <v>1</v>
      </c>
      <c r="B45" s="2">
        <v>20115</v>
      </c>
      <c r="C45" s="4" t="s">
        <v>402</v>
      </c>
      <c r="D45" s="4" t="s">
        <v>237</v>
      </c>
      <c r="E45" s="4" t="s">
        <v>238</v>
      </c>
      <c r="F45" s="2" t="s">
        <v>28</v>
      </c>
      <c r="G45" s="2">
        <v>3</v>
      </c>
      <c r="H45" s="93">
        <v>59000</v>
      </c>
      <c r="I45" s="4" t="s">
        <v>240</v>
      </c>
      <c r="J45" s="4">
        <v>95</v>
      </c>
      <c r="K45" s="4" t="s">
        <v>30</v>
      </c>
      <c r="L45" s="2">
        <v>2009</v>
      </c>
      <c r="M45" s="2" t="s">
        <v>174</v>
      </c>
    </row>
    <row r="46" spans="1:13" ht="14.1" hidden="1" customHeight="1" x14ac:dyDescent="0.25">
      <c r="A46" s="2"/>
      <c r="B46" s="2"/>
      <c r="C46" s="4"/>
      <c r="D46" s="4"/>
      <c r="E46" s="4"/>
      <c r="F46" s="2"/>
      <c r="G46" s="2"/>
      <c r="H46" s="93"/>
      <c r="I46" s="4"/>
      <c r="J46" s="4"/>
      <c r="K46" s="4"/>
      <c r="L46" s="2"/>
      <c r="M46" s="2"/>
    </row>
    <row r="47" spans="1:13" s="104" customFormat="1" ht="14.1" hidden="1" customHeight="1" x14ac:dyDescent="0.25">
      <c r="A47" s="123">
        <v>1</v>
      </c>
      <c r="B47" s="105">
        <f>+B48</f>
        <v>20231</v>
      </c>
      <c r="C47" s="106" t="s">
        <v>424</v>
      </c>
      <c r="D47" s="118"/>
      <c r="E47" s="118"/>
      <c r="F47" s="105"/>
      <c r="G47" s="110">
        <f>+G48</f>
        <v>5</v>
      </c>
      <c r="H47" s="113">
        <f>+H48</f>
        <v>41500</v>
      </c>
      <c r="I47" s="111"/>
      <c r="J47" s="113">
        <f>+J48</f>
        <v>108000</v>
      </c>
      <c r="K47" s="110" t="str">
        <f>+K48</f>
        <v>Buah</v>
      </c>
      <c r="L47" s="110"/>
      <c r="M47" s="105"/>
    </row>
    <row r="48" spans="1:13" ht="14.1" hidden="1" customHeight="1" x14ac:dyDescent="0.25">
      <c r="A48" s="2">
        <v>1</v>
      </c>
      <c r="B48" s="2">
        <v>20231</v>
      </c>
      <c r="C48" s="4" t="s">
        <v>180</v>
      </c>
      <c r="D48" s="10" t="s">
        <v>181</v>
      </c>
      <c r="E48" s="10" t="s">
        <v>405</v>
      </c>
      <c r="F48" s="2" t="s">
        <v>28</v>
      </c>
      <c r="G48" s="8">
        <v>5</v>
      </c>
      <c r="H48" s="49">
        <v>41500</v>
      </c>
      <c r="I48" s="10" t="s">
        <v>239</v>
      </c>
      <c r="J48" s="6">
        <v>108000</v>
      </c>
      <c r="K48" s="10" t="s">
        <v>173</v>
      </c>
      <c r="L48" s="8">
        <v>2008</v>
      </c>
      <c r="M48" s="2" t="s">
        <v>174</v>
      </c>
    </row>
    <row r="49" spans="1:15" ht="14.1" hidden="1" customHeight="1" x14ac:dyDescent="0.25">
      <c r="A49" s="2"/>
      <c r="B49" s="2"/>
      <c r="C49" s="4"/>
      <c r="D49" s="10"/>
      <c r="E49" s="10"/>
      <c r="F49" s="2"/>
      <c r="G49" s="8"/>
      <c r="H49" s="49"/>
      <c r="I49" s="10"/>
      <c r="J49" s="6"/>
      <c r="K49" s="10"/>
      <c r="L49" s="8"/>
      <c r="M49" s="2"/>
    </row>
    <row r="50" spans="1:15" s="104" customFormat="1" ht="14.1" hidden="1" customHeight="1" x14ac:dyDescent="0.25">
      <c r="A50" s="123">
        <v>1</v>
      </c>
      <c r="B50" s="105">
        <v>22</v>
      </c>
      <c r="C50" s="106" t="s">
        <v>411</v>
      </c>
      <c r="D50" s="108"/>
      <c r="E50" s="108"/>
      <c r="F50" s="105"/>
      <c r="G50" s="110">
        <v>4</v>
      </c>
      <c r="H50" s="110">
        <v>0</v>
      </c>
      <c r="I50" s="108"/>
      <c r="J50" s="111"/>
      <c r="K50" s="108"/>
      <c r="L50" s="110"/>
      <c r="M50" s="105"/>
    </row>
    <row r="51" spans="1:15" s="104" customFormat="1" ht="14.1" hidden="1" customHeight="1" x14ac:dyDescent="0.25">
      <c r="A51" s="123"/>
      <c r="B51" s="105"/>
      <c r="C51" s="106"/>
      <c r="D51" s="108"/>
      <c r="E51" s="108"/>
      <c r="F51" s="105"/>
      <c r="G51" s="110"/>
      <c r="H51" s="110"/>
      <c r="I51" s="108"/>
      <c r="J51" s="111"/>
      <c r="K51" s="108"/>
      <c r="L51" s="110"/>
      <c r="M51" s="105"/>
    </row>
    <row r="52" spans="1:15" s="104" customFormat="1" ht="14.1" hidden="1" customHeight="1" x14ac:dyDescent="0.25">
      <c r="A52" s="123">
        <v>1</v>
      </c>
      <c r="B52" s="105">
        <f>+B53</f>
        <v>22292</v>
      </c>
      <c r="C52" s="106" t="s">
        <v>425</v>
      </c>
      <c r="D52" s="118"/>
      <c r="E52" s="118"/>
      <c r="F52" s="105"/>
      <c r="G52" s="110">
        <f>+G53</f>
        <v>4</v>
      </c>
      <c r="H52" s="113" t="str">
        <f>+H53</f>
        <v>-</v>
      </c>
      <c r="I52" s="111"/>
      <c r="J52" s="113" t="str">
        <f>+J53</f>
        <v>-</v>
      </c>
      <c r="K52" s="110" t="str">
        <f>+K53</f>
        <v>-</v>
      </c>
      <c r="L52" s="110"/>
      <c r="M52" s="105"/>
    </row>
    <row r="53" spans="1:15" ht="14.1" hidden="1" customHeight="1" x14ac:dyDescent="0.25">
      <c r="A53" s="2">
        <v>1</v>
      </c>
      <c r="B53" s="2">
        <v>22292</v>
      </c>
      <c r="C53" s="4" t="s">
        <v>284</v>
      </c>
      <c r="D53" s="4" t="s">
        <v>241</v>
      </c>
      <c r="E53" s="4" t="s">
        <v>403</v>
      </c>
      <c r="F53" s="2" t="s">
        <v>28</v>
      </c>
      <c r="G53" s="2">
        <v>4</v>
      </c>
      <c r="H53" s="87" t="s">
        <v>69</v>
      </c>
      <c r="I53" s="4" t="s">
        <v>242</v>
      </c>
      <c r="J53" s="87" t="s">
        <v>69</v>
      </c>
      <c r="K53" s="87" t="s">
        <v>69</v>
      </c>
      <c r="L53" s="87" t="s">
        <v>69</v>
      </c>
      <c r="M53" s="2"/>
    </row>
    <row r="54" spans="1:15" ht="14.1" hidden="1" customHeight="1" x14ac:dyDescent="0.25">
      <c r="A54" s="2"/>
      <c r="B54" s="2"/>
      <c r="C54" s="4"/>
      <c r="D54" s="4"/>
      <c r="E54" s="4"/>
      <c r="F54" s="2"/>
      <c r="G54" s="2"/>
      <c r="H54" s="87"/>
      <c r="I54" s="4"/>
      <c r="J54" s="87"/>
      <c r="K54" s="87"/>
      <c r="L54" s="87"/>
      <c r="M54" s="2"/>
    </row>
    <row r="55" spans="1:15" s="104" customFormat="1" ht="14.1" hidden="1" customHeight="1" x14ac:dyDescent="0.25">
      <c r="A55" s="123">
        <v>1</v>
      </c>
      <c r="B55" s="105">
        <v>31</v>
      </c>
      <c r="C55" s="125" t="s">
        <v>412</v>
      </c>
      <c r="D55" s="106"/>
      <c r="E55" s="106"/>
      <c r="F55" s="105"/>
      <c r="G55" s="113">
        <v>4</v>
      </c>
      <c r="H55" s="113">
        <v>9750</v>
      </c>
      <c r="I55" s="106"/>
      <c r="J55" s="130"/>
      <c r="K55" s="130"/>
      <c r="L55" s="130"/>
      <c r="M55" s="105"/>
    </row>
    <row r="56" spans="1:15" s="104" customFormat="1" ht="14.1" hidden="1" customHeight="1" x14ac:dyDescent="0.25">
      <c r="A56" s="123"/>
      <c r="B56" s="105"/>
      <c r="C56" s="125"/>
      <c r="D56" s="106"/>
      <c r="E56" s="106"/>
      <c r="F56" s="105"/>
      <c r="G56" s="113"/>
      <c r="H56" s="113"/>
      <c r="I56" s="106"/>
      <c r="J56" s="130"/>
      <c r="K56" s="130"/>
      <c r="L56" s="130"/>
      <c r="M56" s="105"/>
    </row>
    <row r="57" spans="1:15" s="104" customFormat="1" ht="14.1" hidden="1" customHeight="1" x14ac:dyDescent="0.25">
      <c r="A57" s="123">
        <v>1</v>
      </c>
      <c r="B57" s="105">
        <f>+B58</f>
        <v>31001</v>
      </c>
      <c r="C57" s="106" t="s">
        <v>426</v>
      </c>
      <c r="D57" s="118"/>
      <c r="E57" s="118"/>
      <c r="F57" s="105"/>
      <c r="G57" s="110">
        <f>+G58</f>
        <v>4</v>
      </c>
      <c r="H57" s="113">
        <f>+H58</f>
        <v>9750</v>
      </c>
      <c r="I57" s="111"/>
      <c r="J57" s="113">
        <f>+J58</f>
        <v>7500</v>
      </c>
      <c r="K57" s="110" t="str">
        <f>+K58</f>
        <v>BUAH</v>
      </c>
      <c r="L57" s="110"/>
      <c r="M57" s="105"/>
    </row>
    <row r="58" spans="1:15" ht="14.1" hidden="1" customHeight="1" x14ac:dyDescent="0.25">
      <c r="A58" s="2">
        <v>1</v>
      </c>
      <c r="B58" s="2">
        <v>31001</v>
      </c>
      <c r="C58" s="4" t="s">
        <v>25</v>
      </c>
      <c r="D58" s="3" t="s">
        <v>65</v>
      </c>
      <c r="E58" s="3" t="s">
        <v>66</v>
      </c>
      <c r="F58" s="2" t="s">
        <v>28</v>
      </c>
      <c r="G58" s="8">
        <v>4</v>
      </c>
      <c r="H58" s="49">
        <v>9750</v>
      </c>
      <c r="I58" s="3" t="s">
        <v>67</v>
      </c>
      <c r="J58" s="6">
        <v>7500</v>
      </c>
      <c r="K58" s="3" t="s">
        <v>68</v>
      </c>
      <c r="L58" s="8" t="s">
        <v>31</v>
      </c>
      <c r="M58" s="2"/>
    </row>
    <row r="59" spans="1:15" ht="14.1" hidden="1" customHeight="1" x14ac:dyDescent="0.25">
      <c r="A59" s="2"/>
      <c r="B59" s="2"/>
      <c r="C59" s="4"/>
      <c r="D59" s="3"/>
      <c r="E59" s="3"/>
      <c r="F59" s="2"/>
      <c r="G59" s="8"/>
      <c r="H59" s="49"/>
      <c r="I59" s="3"/>
      <c r="J59" s="6"/>
      <c r="K59" s="3"/>
      <c r="L59" s="8"/>
      <c r="M59" s="2"/>
    </row>
    <row r="60" spans="1:15" s="104" customFormat="1" ht="14.1" hidden="1" customHeight="1" x14ac:dyDescent="0.25">
      <c r="A60" s="123">
        <v>1</v>
      </c>
      <c r="B60" s="105">
        <v>32</v>
      </c>
      <c r="C60" s="106" t="s">
        <v>413</v>
      </c>
      <c r="D60" s="118"/>
      <c r="E60" s="118"/>
      <c r="F60" s="105"/>
      <c r="G60" s="113">
        <v>6</v>
      </c>
      <c r="H60" s="113">
        <v>0</v>
      </c>
      <c r="I60" s="118"/>
      <c r="J60" s="111"/>
      <c r="K60" s="118"/>
      <c r="L60" s="110"/>
      <c r="M60" s="105"/>
    </row>
    <row r="61" spans="1:15" s="104" customFormat="1" ht="14.1" hidden="1" customHeight="1" x14ac:dyDescent="0.25">
      <c r="A61" s="133"/>
      <c r="B61" s="134"/>
      <c r="C61" s="135"/>
      <c r="D61" s="136"/>
      <c r="E61" s="136"/>
      <c r="F61" s="134"/>
      <c r="G61" s="137"/>
      <c r="H61" s="137"/>
      <c r="I61" s="136"/>
      <c r="J61" s="138"/>
      <c r="K61" s="136"/>
      <c r="L61" s="139"/>
      <c r="M61" s="134"/>
    </row>
    <row r="62" spans="1:15" s="104" customFormat="1" ht="14.1" customHeight="1" x14ac:dyDescent="0.25">
      <c r="A62" s="123">
        <v>1</v>
      </c>
      <c r="B62" s="105">
        <f>+B63</f>
        <v>32903</v>
      </c>
      <c r="C62" s="106" t="s">
        <v>427</v>
      </c>
      <c r="D62" s="118"/>
      <c r="E62" s="118"/>
      <c r="F62" s="105"/>
      <c r="G62" s="110">
        <f>+G63</f>
        <v>6</v>
      </c>
      <c r="H62" s="113" t="str">
        <f>+H63</f>
        <v>-</v>
      </c>
      <c r="I62" s="111"/>
      <c r="J62" s="113" t="str">
        <f>+J63</f>
        <v>-</v>
      </c>
      <c r="K62" s="110" t="str">
        <f>+K63</f>
        <v>-</v>
      </c>
      <c r="L62" s="110"/>
      <c r="M62" s="105"/>
    </row>
    <row r="63" spans="1:15" ht="14.1" customHeight="1" x14ac:dyDescent="0.25">
      <c r="A63" s="39">
        <v>1</v>
      </c>
      <c r="B63" s="39">
        <v>32903</v>
      </c>
      <c r="C63" s="68" t="s">
        <v>69</v>
      </c>
      <c r="D63" s="36" t="s">
        <v>243</v>
      </c>
      <c r="E63" s="36" t="s">
        <v>404</v>
      </c>
      <c r="F63" s="39" t="s">
        <v>244</v>
      </c>
      <c r="G63" s="39">
        <v>6</v>
      </c>
      <c r="H63" s="68" t="s">
        <v>69</v>
      </c>
      <c r="I63" s="36" t="s">
        <v>245</v>
      </c>
      <c r="J63" s="68" t="s">
        <v>69</v>
      </c>
      <c r="K63" s="68" t="s">
        <v>69</v>
      </c>
      <c r="L63" s="68" t="s">
        <v>69</v>
      </c>
      <c r="M63" s="39"/>
      <c r="N63" s="43"/>
      <c r="O63" s="77"/>
    </row>
    <row r="64" spans="1:15" ht="14.1" hidden="1" customHeight="1" x14ac:dyDescent="0.25">
      <c r="A64" s="39"/>
      <c r="B64" s="39"/>
      <c r="C64" s="68"/>
      <c r="D64" s="36"/>
      <c r="E64" s="36"/>
      <c r="F64" s="39"/>
      <c r="G64" s="39"/>
      <c r="H64" s="68"/>
      <c r="I64" s="36"/>
      <c r="J64" s="68"/>
      <c r="K64" s="68"/>
      <c r="L64" s="68"/>
      <c r="M64" s="39"/>
      <c r="N64" s="77"/>
      <c r="O64" s="77"/>
    </row>
    <row r="65" spans="1:13" ht="14.1" hidden="1" customHeight="1" x14ac:dyDescent="0.25">
      <c r="A65" s="114">
        <v>26</v>
      </c>
      <c r="B65" s="115">
        <v>10</v>
      </c>
      <c r="C65" s="121" t="s">
        <v>409</v>
      </c>
      <c r="D65" s="115"/>
      <c r="E65" s="115"/>
      <c r="F65" s="115"/>
      <c r="G65" s="116">
        <v>128</v>
      </c>
      <c r="H65" s="116">
        <v>145071</v>
      </c>
      <c r="I65" s="115"/>
      <c r="J65" s="115"/>
      <c r="K65" s="115"/>
      <c r="L65" s="115"/>
      <c r="M65" s="122"/>
    </row>
    <row r="66" spans="1:13" hidden="1" x14ac:dyDescent="0.25">
      <c r="A66" s="114"/>
      <c r="B66" s="115"/>
      <c r="C66" s="121"/>
      <c r="D66" s="115"/>
      <c r="E66" s="115"/>
      <c r="F66" s="115"/>
      <c r="G66" s="116"/>
      <c r="H66" s="116"/>
      <c r="I66" s="115"/>
      <c r="J66" s="115"/>
      <c r="K66" s="115"/>
      <c r="L66" s="115"/>
      <c r="M66" s="122"/>
    </row>
    <row r="67" spans="1:13" hidden="1" x14ac:dyDescent="0.25">
      <c r="A67" s="123">
        <v>6</v>
      </c>
      <c r="B67" s="105">
        <f>+B68</f>
        <v>10391</v>
      </c>
      <c r="C67" s="106" t="s">
        <v>428</v>
      </c>
      <c r="D67" s="118"/>
      <c r="E67" s="118"/>
      <c r="F67" s="105"/>
      <c r="G67" s="110">
        <f>SUM(G68:G73)</f>
        <v>18</v>
      </c>
      <c r="H67" s="110">
        <f>SUM(H68:H73)</f>
        <v>0</v>
      </c>
      <c r="I67" s="111"/>
      <c r="J67" s="110">
        <f>SUM(J68:J73)</f>
        <v>0</v>
      </c>
      <c r="K67" s="110" t="str">
        <f>+K68</f>
        <v>-</v>
      </c>
      <c r="L67" s="110"/>
      <c r="M67" s="105"/>
    </row>
    <row r="68" spans="1:13" hidden="1" x14ac:dyDescent="0.25">
      <c r="A68" s="2">
        <v>1</v>
      </c>
      <c r="B68" s="2">
        <v>10391</v>
      </c>
      <c r="C68" s="69" t="s">
        <v>69</v>
      </c>
      <c r="D68" s="4" t="s">
        <v>248</v>
      </c>
      <c r="E68" s="4" t="s">
        <v>235</v>
      </c>
      <c r="F68" s="2" t="s">
        <v>28</v>
      </c>
      <c r="G68" s="2">
        <v>4</v>
      </c>
      <c r="H68" s="69" t="s">
        <v>69</v>
      </c>
      <c r="I68" s="4" t="s">
        <v>249</v>
      </c>
      <c r="J68" s="69" t="s">
        <v>69</v>
      </c>
      <c r="K68" s="69" t="s">
        <v>69</v>
      </c>
      <c r="L68" s="69" t="s">
        <v>69</v>
      </c>
      <c r="M68" s="4"/>
    </row>
    <row r="69" spans="1:13" hidden="1" x14ac:dyDescent="0.25">
      <c r="A69" s="2">
        <v>2</v>
      </c>
      <c r="B69" s="2">
        <v>10391</v>
      </c>
      <c r="C69" s="69" t="s">
        <v>69</v>
      </c>
      <c r="D69" s="4" t="s">
        <v>250</v>
      </c>
      <c r="E69" s="4" t="s">
        <v>251</v>
      </c>
      <c r="F69" s="2" t="s">
        <v>28</v>
      </c>
      <c r="G69" s="2">
        <v>3</v>
      </c>
      <c r="H69" s="69" t="s">
        <v>69</v>
      </c>
      <c r="I69" s="4" t="s">
        <v>249</v>
      </c>
      <c r="J69" s="69" t="s">
        <v>69</v>
      </c>
      <c r="K69" s="69" t="s">
        <v>69</v>
      </c>
      <c r="L69" s="69" t="s">
        <v>69</v>
      </c>
      <c r="M69" s="4"/>
    </row>
    <row r="70" spans="1:13" hidden="1" x14ac:dyDescent="0.25">
      <c r="A70" s="2">
        <v>3</v>
      </c>
      <c r="B70" s="2">
        <v>10391</v>
      </c>
      <c r="C70" s="69" t="s">
        <v>69</v>
      </c>
      <c r="D70" s="4" t="s">
        <v>252</v>
      </c>
      <c r="E70" s="4" t="s">
        <v>253</v>
      </c>
      <c r="F70" s="2" t="s">
        <v>28</v>
      </c>
      <c r="G70" s="2">
        <v>3</v>
      </c>
      <c r="H70" s="69" t="s">
        <v>69</v>
      </c>
      <c r="I70" s="4" t="s">
        <v>249</v>
      </c>
      <c r="J70" s="69" t="s">
        <v>69</v>
      </c>
      <c r="K70" s="69" t="s">
        <v>69</v>
      </c>
      <c r="L70" s="69" t="s">
        <v>69</v>
      </c>
      <c r="M70" s="4"/>
    </row>
    <row r="71" spans="1:13" hidden="1" x14ac:dyDescent="0.25">
      <c r="A71" s="2">
        <v>4</v>
      </c>
      <c r="B71" s="2">
        <v>10391</v>
      </c>
      <c r="C71" s="69" t="s">
        <v>69</v>
      </c>
      <c r="D71" s="4" t="s">
        <v>254</v>
      </c>
      <c r="E71" s="4" t="s">
        <v>253</v>
      </c>
      <c r="F71" s="2" t="s">
        <v>28</v>
      </c>
      <c r="G71" s="2">
        <v>1</v>
      </c>
      <c r="H71" s="69" t="s">
        <v>69</v>
      </c>
      <c r="I71" s="4" t="s">
        <v>249</v>
      </c>
      <c r="J71" s="69" t="s">
        <v>69</v>
      </c>
      <c r="K71" s="69" t="s">
        <v>69</v>
      </c>
      <c r="L71" s="69" t="s">
        <v>69</v>
      </c>
      <c r="M71" s="4"/>
    </row>
    <row r="72" spans="1:13" hidden="1" x14ac:dyDescent="0.25">
      <c r="A72" s="2">
        <v>5</v>
      </c>
      <c r="B72" s="2">
        <v>10391</v>
      </c>
      <c r="C72" s="69" t="s">
        <v>69</v>
      </c>
      <c r="D72" s="4" t="s">
        <v>255</v>
      </c>
      <c r="E72" s="4" t="s">
        <v>253</v>
      </c>
      <c r="F72" s="2" t="s">
        <v>28</v>
      </c>
      <c r="G72" s="2">
        <v>3</v>
      </c>
      <c r="H72" s="69" t="s">
        <v>69</v>
      </c>
      <c r="I72" s="4" t="s">
        <v>249</v>
      </c>
      <c r="J72" s="69" t="s">
        <v>69</v>
      </c>
      <c r="K72" s="69" t="s">
        <v>69</v>
      </c>
      <c r="L72" s="69" t="s">
        <v>69</v>
      </c>
      <c r="M72" s="4"/>
    </row>
    <row r="73" spans="1:13" hidden="1" x14ac:dyDescent="0.25">
      <c r="A73" s="2">
        <v>6</v>
      </c>
      <c r="B73" s="2">
        <v>10391</v>
      </c>
      <c r="C73" s="69" t="s">
        <v>69</v>
      </c>
      <c r="D73" s="4" t="s">
        <v>256</v>
      </c>
      <c r="E73" s="4" t="s">
        <v>257</v>
      </c>
      <c r="F73" s="2" t="s">
        <v>28</v>
      </c>
      <c r="G73" s="2">
        <v>4</v>
      </c>
      <c r="H73" s="69" t="s">
        <v>69</v>
      </c>
      <c r="I73" s="4" t="s">
        <v>249</v>
      </c>
      <c r="J73" s="69" t="s">
        <v>69</v>
      </c>
      <c r="K73" s="69" t="s">
        <v>69</v>
      </c>
      <c r="L73" s="69" t="s">
        <v>69</v>
      </c>
      <c r="M73" s="4"/>
    </row>
    <row r="74" spans="1:13" hidden="1" x14ac:dyDescent="0.25">
      <c r="A74" s="2"/>
      <c r="B74" s="2"/>
      <c r="C74" s="69"/>
      <c r="D74" s="4"/>
      <c r="E74" s="4"/>
      <c r="F74" s="2"/>
      <c r="G74" s="2"/>
      <c r="H74" s="69"/>
      <c r="I74" s="4"/>
      <c r="J74" s="69"/>
      <c r="K74" s="69"/>
      <c r="L74" s="69"/>
      <c r="M74" s="4"/>
    </row>
    <row r="75" spans="1:13" hidden="1" x14ac:dyDescent="0.25">
      <c r="A75" s="123">
        <v>7</v>
      </c>
      <c r="B75" s="105">
        <f>+B76</f>
        <v>10392</v>
      </c>
      <c r="C75" s="106" t="s">
        <v>429</v>
      </c>
      <c r="D75" s="118"/>
      <c r="E75" s="118"/>
      <c r="F75" s="105"/>
      <c r="G75" s="110">
        <f>SUM(G76:G82)</f>
        <v>22</v>
      </c>
      <c r="H75" s="110">
        <f>SUM(H76:H82)</f>
        <v>0</v>
      </c>
      <c r="I75" s="111"/>
      <c r="J75" s="110">
        <f>SUM(J76:J82)</f>
        <v>0</v>
      </c>
      <c r="K75" s="110" t="str">
        <f>+K76</f>
        <v>-</v>
      </c>
      <c r="L75" s="110"/>
      <c r="M75" s="105"/>
    </row>
    <row r="76" spans="1:13" hidden="1" x14ac:dyDescent="0.25">
      <c r="A76" s="2">
        <v>1</v>
      </c>
      <c r="B76" s="2">
        <v>10392</v>
      </c>
      <c r="C76" s="69" t="s">
        <v>69</v>
      </c>
      <c r="D76" s="4" t="s">
        <v>258</v>
      </c>
      <c r="E76" s="4" t="s">
        <v>268</v>
      </c>
      <c r="F76" s="2" t="s">
        <v>28</v>
      </c>
      <c r="G76" s="2">
        <v>4</v>
      </c>
      <c r="H76" s="69" t="s">
        <v>69</v>
      </c>
      <c r="I76" s="4" t="s">
        <v>269</v>
      </c>
      <c r="J76" s="69" t="s">
        <v>69</v>
      </c>
      <c r="K76" s="69" t="s">
        <v>69</v>
      </c>
      <c r="L76" s="69" t="s">
        <v>69</v>
      </c>
      <c r="M76" s="4"/>
    </row>
    <row r="77" spans="1:13" hidden="1" x14ac:dyDescent="0.25">
      <c r="A77" s="2">
        <v>2</v>
      </c>
      <c r="B77" s="2">
        <v>10392</v>
      </c>
      <c r="C77" s="69" t="s">
        <v>69</v>
      </c>
      <c r="D77" s="4" t="s">
        <v>259</v>
      </c>
      <c r="E77" s="4" t="s">
        <v>268</v>
      </c>
      <c r="F77" s="2" t="s">
        <v>28</v>
      </c>
      <c r="G77" s="2">
        <v>2</v>
      </c>
      <c r="H77" s="69" t="s">
        <v>69</v>
      </c>
      <c r="I77" s="4" t="s">
        <v>269</v>
      </c>
      <c r="J77" s="69" t="s">
        <v>69</v>
      </c>
      <c r="K77" s="69" t="s">
        <v>69</v>
      </c>
      <c r="L77" s="69" t="s">
        <v>69</v>
      </c>
      <c r="M77" s="4"/>
    </row>
    <row r="78" spans="1:13" hidden="1" x14ac:dyDescent="0.25">
      <c r="A78" s="2">
        <v>3</v>
      </c>
      <c r="B78" s="2">
        <v>10392</v>
      </c>
      <c r="C78" s="69" t="s">
        <v>69</v>
      </c>
      <c r="D78" s="4" t="s">
        <v>260</v>
      </c>
      <c r="E78" s="4" t="s">
        <v>253</v>
      </c>
      <c r="F78" s="2" t="s">
        <v>28</v>
      </c>
      <c r="G78" s="2">
        <v>4</v>
      </c>
      <c r="H78" s="69" t="s">
        <v>69</v>
      </c>
      <c r="I78" s="4" t="s">
        <v>269</v>
      </c>
      <c r="J78" s="69" t="s">
        <v>69</v>
      </c>
      <c r="K78" s="69" t="s">
        <v>69</v>
      </c>
      <c r="L78" s="69" t="s">
        <v>69</v>
      </c>
      <c r="M78" s="4"/>
    </row>
    <row r="79" spans="1:13" hidden="1" x14ac:dyDescent="0.25">
      <c r="A79" s="2">
        <v>4</v>
      </c>
      <c r="B79" s="2">
        <v>10392</v>
      </c>
      <c r="C79" s="69" t="s">
        <v>69</v>
      </c>
      <c r="D79" s="4" t="s">
        <v>261</v>
      </c>
      <c r="E79" s="4" t="s">
        <v>267</v>
      </c>
      <c r="F79" s="2" t="s">
        <v>28</v>
      </c>
      <c r="G79" s="2">
        <v>2</v>
      </c>
      <c r="H79" s="69" t="s">
        <v>69</v>
      </c>
      <c r="I79" s="4" t="s">
        <v>269</v>
      </c>
      <c r="J79" s="69" t="s">
        <v>69</v>
      </c>
      <c r="K79" s="69" t="s">
        <v>69</v>
      </c>
      <c r="L79" s="69" t="s">
        <v>69</v>
      </c>
      <c r="M79" s="4"/>
    </row>
    <row r="80" spans="1:13" hidden="1" x14ac:dyDescent="0.25">
      <c r="A80" s="2">
        <v>5</v>
      </c>
      <c r="B80" s="2">
        <v>10392</v>
      </c>
      <c r="C80" s="69" t="s">
        <v>69</v>
      </c>
      <c r="D80" s="4" t="s">
        <v>262</v>
      </c>
      <c r="E80" s="4" t="s">
        <v>267</v>
      </c>
      <c r="F80" s="2" t="s">
        <v>28</v>
      </c>
      <c r="G80" s="2">
        <v>3</v>
      </c>
      <c r="H80" s="69" t="s">
        <v>69</v>
      </c>
      <c r="I80" s="4" t="s">
        <v>269</v>
      </c>
      <c r="J80" s="69" t="s">
        <v>69</v>
      </c>
      <c r="K80" s="69" t="s">
        <v>69</v>
      </c>
      <c r="L80" s="69" t="s">
        <v>69</v>
      </c>
      <c r="M80" s="4"/>
    </row>
    <row r="81" spans="1:13" hidden="1" x14ac:dyDescent="0.25">
      <c r="A81" s="2">
        <v>6</v>
      </c>
      <c r="B81" s="2">
        <v>10392</v>
      </c>
      <c r="C81" s="69" t="s">
        <v>69</v>
      </c>
      <c r="D81" s="4" t="s">
        <v>263</v>
      </c>
      <c r="E81" s="4" t="s">
        <v>266</v>
      </c>
      <c r="F81" s="2" t="s">
        <v>28</v>
      </c>
      <c r="G81" s="2">
        <v>4</v>
      </c>
      <c r="H81" s="69" t="s">
        <v>69</v>
      </c>
      <c r="I81" s="4" t="s">
        <v>269</v>
      </c>
      <c r="J81" s="69" t="s">
        <v>69</v>
      </c>
      <c r="K81" s="69" t="s">
        <v>69</v>
      </c>
      <c r="L81" s="69" t="s">
        <v>69</v>
      </c>
      <c r="M81" s="4"/>
    </row>
    <row r="82" spans="1:13" hidden="1" x14ac:dyDescent="0.25">
      <c r="A82" s="2">
        <v>7</v>
      </c>
      <c r="B82" s="2">
        <v>10392</v>
      </c>
      <c r="C82" s="69" t="s">
        <v>69</v>
      </c>
      <c r="D82" s="4" t="s">
        <v>264</v>
      </c>
      <c r="E82" s="4" t="s">
        <v>265</v>
      </c>
      <c r="F82" s="2" t="s">
        <v>28</v>
      </c>
      <c r="G82" s="2">
        <v>3</v>
      </c>
      <c r="H82" s="69" t="s">
        <v>69</v>
      </c>
      <c r="I82" s="4" t="s">
        <v>269</v>
      </c>
      <c r="J82" s="69" t="s">
        <v>69</v>
      </c>
      <c r="K82" s="69" t="s">
        <v>69</v>
      </c>
      <c r="L82" s="69" t="s">
        <v>69</v>
      </c>
      <c r="M82" s="4"/>
    </row>
    <row r="83" spans="1:13" hidden="1" x14ac:dyDescent="0.25">
      <c r="A83" s="2"/>
      <c r="B83" s="2"/>
      <c r="C83" s="69"/>
      <c r="D83" s="4"/>
      <c r="E83" s="4"/>
      <c r="F83" s="2"/>
      <c r="G83" s="2"/>
      <c r="H83" s="69"/>
      <c r="I83" s="4"/>
      <c r="J83" s="69"/>
      <c r="K83" s="69"/>
      <c r="L83" s="69"/>
      <c r="M83" s="4"/>
    </row>
    <row r="84" spans="1:13" hidden="1" x14ac:dyDescent="0.25">
      <c r="A84" s="123">
        <v>2</v>
      </c>
      <c r="B84" s="105">
        <f>+B85</f>
        <v>10532</v>
      </c>
      <c r="C84" s="106" t="s">
        <v>421</v>
      </c>
      <c r="D84" s="118"/>
      <c r="E84" s="118"/>
      <c r="F84" s="105"/>
      <c r="G84" s="113">
        <f>SUM(G85:G86)</f>
        <v>5</v>
      </c>
      <c r="H84" s="113">
        <f>SUM(H85:H86)</f>
        <v>34119</v>
      </c>
      <c r="I84" s="111"/>
      <c r="J84" s="113">
        <f>SUM(J85:J86)</f>
        <v>7344</v>
      </c>
      <c r="K84" s="110" t="str">
        <f>+K85</f>
        <v>TON</v>
      </c>
      <c r="L84" s="110"/>
      <c r="M84" s="105"/>
    </row>
    <row r="85" spans="1:13" hidden="1" x14ac:dyDescent="0.25">
      <c r="A85" s="2">
        <v>1</v>
      </c>
      <c r="B85" s="2">
        <v>10532</v>
      </c>
      <c r="C85" s="3" t="s">
        <v>78</v>
      </c>
      <c r="D85" s="3" t="s">
        <v>79</v>
      </c>
      <c r="E85" s="3" t="s">
        <v>80</v>
      </c>
      <c r="F85" s="2" t="s">
        <v>28</v>
      </c>
      <c r="G85" s="8">
        <v>2</v>
      </c>
      <c r="H85" s="49">
        <v>18319</v>
      </c>
      <c r="I85" s="3" t="s">
        <v>81</v>
      </c>
      <c r="J85" s="51">
        <v>144</v>
      </c>
      <c r="K85" s="8" t="s">
        <v>30</v>
      </c>
      <c r="L85" s="8" t="s">
        <v>50</v>
      </c>
      <c r="M85" s="4"/>
    </row>
    <row r="86" spans="1:13" hidden="1" x14ac:dyDescent="0.25">
      <c r="A86" s="2">
        <v>2</v>
      </c>
      <c r="B86" s="2">
        <v>10532</v>
      </c>
      <c r="C86" s="4" t="s">
        <v>82</v>
      </c>
      <c r="D86" s="3" t="s">
        <v>83</v>
      </c>
      <c r="E86" s="3" t="s">
        <v>84</v>
      </c>
      <c r="F86" s="2" t="s">
        <v>28</v>
      </c>
      <c r="G86" s="8">
        <v>3</v>
      </c>
      <c r="H86" s="49">
        <v>15800</v>
      </c>
      <c r="I86" s="3" t="s">
        <v>81</v>
      </c>
      <c r="J86" s="51">
        <v>7200</v>
      </c>
      <c r="K86" s="8" t="s">
        <v>30</v>
      </c>
      <c r="L86" s="8" t="s">
        <v>85</v>
      </c>
      <c r="M86" s="4"/>
    </row>
    <row r="87" spans="1:13" hidden="1" x14ac:dyDescent="0.25">
      <c r="A87" s="2"/>
      <c r="B87" s="2"/>
      <c r="C87" s="4"/>
      <c r="D87" s="3"/>
      <c r="E87" s="3"/>
      <c r="F87" s="2"/>
      <c r="G87" s="8"/>
      <c r="H87" s="49"/>
      <c r="I87" s="3"/>
      <c r="J87" s="51"/>
      <c r="K87" s="8"/>
      <c r="L87" s="8"/>
      <c r="M87" s="4"/>
    </row>
    <row r="88" spans="1:13" hidden="1" x14ac:dyDescent="0.25">
      <c r="A88" s="123">
        <v>1</v>
      </c>
      <c r="B88" s="105">
        <f>+B89</f>
        <v>10632</v>
      </c>
      <c r="C88" s="106" t="s">
        <v>430</v>
      </c>
      <c r="D88" s="118"/>
      <c r="E88" s="118"/>
      <c r="F88" s="105"/>
      <c r="G88" s="110">
        <f>+G89</f>
        <v>3</v>
      </c>
      <c r="H88" s="113">
        <f>+H89</f>
        <v>16000</v>
      </c>
      <c r="I88" s="111"/>
      <c r="J88" s="113">
        <f>+J89</f>
        <v>150</v>
      </c>
      <c r="K88" s="110" t="str">
        <f>+K89</f>
        <v>TON</v>
      </c>
      <c r="L88" s="110"/>
      <c r="M88" s="105"/>
    </row>
    <row r="89" spans="1:13" hidden="1" x14ac:dyDescent="0.25">
      <c r="A89" s="2">
        <v>1</v>
      </c>
      <c r="B89" s="2">
        <v>10632</v>
      </c>
      <c r="C89" s="4" t="s">
        <v>103</v>
      </c>
      <c r="D89" s="3" t="s">
        <v>104</v>
      </c>
      <c r="E89" s="3" t="s">
        <v>105</v>
      </c>
      <c r="F89" s="2" t="s">
        <v>28</v>
      </c>
      <c r="G89" s="8">
        <v>3</v>
      </c>
      <c r="H89" s="49">
        <v>16000</v>
      </c>
      <c r="I89" s="3" t="s">
        <v>106</v>
      </c>
      <c r="J89" s="51">
        <v>150</v>
      </c>
      <c r="K89" s="8" t="s">
        <v>30</v>
      </c>
      <c r="L89" s="8" t="s">
        <v>31</v>
      </c>
      <c r="M89" s="4"/>
    </row>
    <row r="90" spans="1:13" hidden="1" x14ac:dyDescent="0.25">
      <c r="A90" s="2"/>
      <c r="B90" s="2"/>
      <c r="C90" s="4"/>
      <c r="D90" s="3"/>
      <c r="E90" s="3"/>
      <c r="F90" s="2"/>
      <c r="G90" s="8"/>
      <c r="H90" s="49"/>
      <c r="I90" s="3"/>
      <c r="J90" s="51"/>
      <c r="K90" s="8"/>
      <c r="L90" s="8"/>
      <c r="M90" s="4"/>
    </row>
    <row r="91" spans="1:13" hidden="1" x14ac:dyDescent="0.25">
      <c r="A91" s="123">
        <v>1</v>
      </c>
      <c r="B91" s="105">
        <f>+B92</f>
        <v>10740</v>
      </c>
      <c r="C91" s="106" t="s">
        <v>431</v>
      </c>
      <c r="D91" s="118"/>
      <c r="E91" s="118"/>
      <c r="F91" s="105"/>
      <c r="G91" s="110">
        <f>+G92</f>
        <v>4</v>
      </c>
      <c r="H91" s="113" t="str">
        <f>+H92</f>
        <v>-</v>
      </c>
      <c r="I91" s="111"/>
      <c r="J91" s="113" t="str">
        <f>+J92</f>
        <v>-</v>
      </c>
      <c r="K91" s="110" t="str">
        <f>+K92</f>
        <v>-</v>
      </c>
      <c r="L91" s="110"/>
      <c r="M91" s="105"/>
    </row>
    <row r="92" spans="1:13" hidden="1" x14ac:dyDescent="0.25">
      <c r="A92" s="2">
        <v>1</v>
      </c>
      <c r="B92" s="2">
        <v>10740</v>
      </c>
      <c r="C92" s="69" t="s">
        <v>69</v>
      </c>
      <c r="D92" s="4" t="s">
        <v>374</v>
      </c>
      <c r="E92" s="4" t="s">
        <v>375</v>
      </c>
      <c r="F92" s="2" t="s">
        <v>28</v>
      </c>
      <c r="G92" s="2">
        <v>4</v>
      </c>
      <c r="H92" s="69" t="s">
        <v>69</v>
      </c>
      <c r="I92" s="4" t="s">
        <v>376</v>
      </c>
      <c r="J92" s="69" t="s">
        <v>69</v>
      </c>
      <c r="K92" s="69" t="s">
        <v>69</v>
      </c>
      <c r="L92" s="69" t="s">
        <v>69</v>
      </c>
      <c r="M92" s="4"/>
    </row>
    <row r="93" spans="1:13" hidden="1" x14ac:dyDescent="0.25">
      <c r="A93" s="2"/>
      <c r="B93" s="2"/>
      <c r="C93" s="69"/>
      <c r="D93" s="4"/>
      <c r="E93" s="4"/>
      <c r="F93" s="2"/>
      <c r="G93" s="2"/>
      <c r="H93" s="69"/>
      <c r="I93" s="4"/>
      <c r="J93" s="69"/>
      <c r="K93" s="69"/>
      <c r="L93" s="69"/>
      <c r="M93" s="4"/>
    </row>
    <row r="94" spans="1:13" hidden="1" x14ac:dyDescent="0.25">
      <c r="A94" s="123">
        <v>3</v>
      </c>
      <c r="B94" s="105">
        <f>+B95</f>
        <v>10761</v>
      </c>
      <c r="C94" s="106" t="s">
        <v>432</v>
      </c>
      <c r="D94" s="118"/>
      <c r="E94" s="118"/>
      <c r="F94" s="105"/>
      <c r="G94" s="113">
        <f>SUM(G95:G97)</f>
        <v>29</v>
      </c>
      <c r="H94" s="113">
        <f>SUM(H95:H97)</f>
        <v>16550</v>
      </c>
      <c r="I94" s="111"/>
      <c r="J94" s="113">
        <f>SUM(J95:J97)</f>
        <v>120720</v>
      </c>
      <c r="K94" s="110" t="str">
        <f>+K95</f>
        <v>KG</v>
      </c>
      <c r="L94" s="110"/>
      <c r="M94" s="105"/>
    </row>
    <row r="95" spans="1:13" hidden="1" x14ac:dyDescent="0.25">
      <c r="A95" s="2">
        <v>1</v>
      </c>
      <c r="B95" s="2">
        <v>10761</v>
      </c>
      <c r="C95" s="3" t="s">
        <v>107</v>
      </c>
      <c r="D95" s="3" t="s">
        <v>108</v>
      </c>
      <c r="E95" s="3" t="s">
        <v>109</v>
      </c>
      <c r="F95" s="2" t="s">
        <v>28</v>
      </c>
      <c r="G95" s="8">
        <v>2</v>
      </c>
      <c r="H95" s="49">
        <v>16550</v>
      </c>
      <c r="I95" s="3" t="s">
        <v>110</v>
      </c>
      <c r="J95" s="51">
        <v>720</v>
      </c>
      <c r="K95" s="8" t="s">
        <v>111</v>
      </c>
      <c r="L95" s="8" t="s">
        <v>31</v>
      </c>
      <c r="M95" s="4"/>
    </row>
    <row r="96" spans="1:13" hidden="1" x14ac:dyDescent="0.25">
      <c r="A96" s="2">
        <v>2</v>
      </c>
      <c r="B96" s="2">
        <v>10761</v>
      </c>
      <c r="C96" s="10" t="s">
        <v>392</v>
      </c>
      <c r="D96" s="10" t="s">
        <v>386</v>
      </c>
      <c r="E96" s="10" t="s">
        <v>387</v>
      </c>
      <c r="F96" s="2" t="s">
        <v>28</v>
      </c>
      <c r="G96" s="8">
        <v>3</v>
      </c>
      <c r="H96" s="49"/>
      <c r="I96" s="10" t="s">
        <v>388</v>
      </c>
      <c r="J96" s="51"/>
      <c r="K96" s="8"/>
      <c r="L96" s="8">
        <v>2008</v>
      </c>
      <c r="M96" s="4"/>
    </row>
    <row r="97" spans="1:13" hidden="1" x14ac:dyDescent="0.25">
      <c r="A97" s="2">
        <v>3</v>
      </c>
      <c r="B97" s="2">
        <v>10761</v>
      </c>
      <c r="C97" s="10" t="s">
        <v>391</v>
      </c>
      <c r="D97" s="10" t="s">
        <v>389</v>
      </c>
      <c r="E97" s="10" t="s">
        <v>390</v>
      </c>
      <c r="F97" s="2" t="s">
        <v>28</v>
      </c>
      <c r="G97" s="8">
        <v>24</v>
      </c>
      <c r="H97" s="49"/>
      <c r="I97" s="10" t="s">
        <v>388</v>
      </c>
      <c r="J97" s="51">
        <v>120000</v>
      </c>
      <c r="K97" s="66" t="s">
        <v>111</v>
      </c>
      <c r="L97" s="8"/>
      <c r="M97" s="4"/>
    </row>
    <row r="98" spans="1:13" hidden="1" x14ac:dyDescent="0.25">
      <c r="A98" s="2"/>
      <c r="B98" s="2"/>
      <c r="C98" s="10"/>
      <c r="D98" s="10"/>
      <c r="E98" s="10"/>
      <c r="F98" s="2"/>
      <c r="G98" s="8"/>
      <c r="H98" s="49"/>
      <c r="I98" s="10"/>
      <c r="J98" s="51"/>
      <c r="K98" s="66"/>
      <c r="L98" s="8"/>
      <c r="M98" s="4"/>
    </row>
    <row r="99" spans="1:13" hidden="1" x14ac:dyDescent="0.25">
      <c r="A99" s="123">
        <v>3</v>
      </c>
      <c r="B99" s="105">
        <f>+B100</f>
        <v>10771</v>
      </c>
      <c r="C99" s="106" t="s">
        <v>433</v>
      </c>
      <c r="D99" s="118"/>
      <c r="E99" s="118"/>
      <c r="F99" s="105"/>
      <c r="G99" s="113">
        <f>SUM(G100:G102)</f>
        <v>30</v>
      </c>
      <c r="H99" s="113">
        <f>SUM(H100:H102)</f>
        <v>50747</v>
      </c>
      <c r="I99" s="111"/>
      <c r="J99" s="113">
        <f>SUM(J100:J102)</f>
        <v>31750</v>
      </c>
      <c r="K99" s="110" t="str">
        <f>+K100</f>
        <v>LITER</v>
      </c>
      <c r="L99" s="110"/>
      <c r="M99" s="105"/>
    </row>
    <row r="100" spans="1:13" hidden="1" x14ac:dyDescent="0.25">
      <c r="A100" s="2">
        <v>1</v>
      </c>
      <c r="B100" s="2">
        <v>10771</v>
      </c>
      <c r="C100" s="3" t="s">
        <v>86</v>
      </c>
      <c r="D100" s="3" t="s">
        <v>87</v>
      </c>
      <c r="E100" s="3" t="s">
        <v>88</v>
      </c>
      <c r="F100" s="2" t="s">
        <v>28</v>
      </c>
      <c r="G100" s="8">
        <v>8</v>
      </c>
      <c r="H100" s="49">
        <v>15747</v>
      </c>
      <c r="I100" s="3" t="s">
        <v>365</v>
      </c>
      <c r="J100" s="51">
        <v>1750</v>
      </c>
      <c r="K100" s="8" t="s">
        <v>89</v>
      </c>
      <c r="L100" s="8" t="s">
        <v>59</v>
      </c>
      <c r="M100" s="4"/>
    </row>
    <row r="101" spans="1:13" hidden="1" x14ac:dyDescent="0.25">
      <c r="A101" s="2">
        <v>2</v>
      </c>
      <c r="B101" s="2">
        <v>10771</v>
      </c>
      <c r="C101" s="10" t="s">
        <v>393</v>
      </c>
      <c r="D101" s="10" t="s">
        <v>394</v>
      </c>
      <c r="E101" s="10" t="s">
        <v>395</v>
      </c>
      <c r="F101" s="2" t="s">
        <v>28</v>
      </c>
      <c r="G101" s="8">
        <v>20</v>
      </c>
      <c r="H101" s="49"/>
      <c r="I101" s="10" t="s">
        <v>408</v>
      </c>
      <c r="J101" s="51"/>
      <c r="K101" s="8"/>
      <c r="L101" s="8"/>
      <c r="M101" s="4"/>
    </row>
    <row r="102" spans="1:13" hidden="1" x14ac:dyDescent="0.25">
      <c r="A102" s="2">
        <v>3</v>
      </c>
      <c r="B102" s="2">
        <v>10771</v>
      </c>
      <c r="C102" s="4" t="s">
        <v>115</v>
      </c>
      <c r="D102" s="10" t="s">
        <v>116</v>
      </c>
      <c r="E102" s="10" t="s">
        <v>117</v>
      </c>
      <c r="F102" s="2" t="s">
        <v>28</v>
      </c>
      <c r="G102" s="8">
        <v>2</v>
      </c>
      <c r="H102" s="49">
        <v>35000</v>
      </c>
      <c r="I102" s="10" t="s">
        <v>118</v>
      </c>
      <c r="J102" s="51">
        <v>30000</v>
      </c>
      <c r="K102" s="66" t="s">
        <v>89</v>
      </c>
      <c r="L102" s="8">
        <v>2008</v>
      </c>
      <c r="M102" s="4" t="s">
        <v>174</v>
      </c>
    </row>
    <row r="103" spans="1:13" hidden="1" x14ac:dyDescent="0.25">
      <c r="A103" s="2"/>
      <c r="B103" s="2"/>
      <c r="C103" s="4"/>
      <c r="D103" s="10"/>
      <c r="E103" s="10"/>
      <c r="F103" s="2"/>
      <c r="G103" s="8"/>
      <c r="H103" s="49"/>
      <c r="I103" s="10"/>
      <c r="J103" s="51"/>
      <c r="K103" s="66"/>
      <c r="L103" s="8"/>
      <c r="M103" s="4"/>
    </row>
    <row r="104" spans="1:13" hidden="1" x14ac:dyDescent="0.25">
      <c r="A104" s="123">
        <v>3</v>
      </c>
      <c r="B104" s="105">
        <f>+B105</f>
        <v>10794</v>
      </c>
      <c r="C104" s="106" t="s">
        <v>422</v>
      </c>
      <c r="D104" s="118"/>
      <c r="E104" s="118"/>
      <c r="F104" s="105"/>
      <c r="G104" s="113">
        <f>SUM(G105:G107)</f>
        <v>17</v>
      </c>
      <c r="H104" s="113">
        <f>SUM(H105:H107)</f>
        <v>27655</v>
      </c>
      <c r="I104" s="111"/>
      <c r="J104" s="113">
        <f>SUM(J105:J107)</f>
        <v>17</v>
      </c>
      <c r="K104" s="110" t="str">
        <f>+K105</f>
        <v>TON</v>
      </c>
      <c r="L104" s="110"/>
      <c r="M104" s="105"/>
    </row>
    <row r="105" spans="1:13" hidden="1" x14ac:dyDescent="0.25">
      <c r="A105" s="2">
        <v>1</v>
      </c>
      <c r="B105" s="2">
        <v>10794</v>
      </c>
      <c r="C105" s="3" t="s">
        <v>73</v>
      </c>
      <c r="D105" s="3" t="s">
        <v>74</v>
      </c>
      <c r="E105" s="3" t="s">
        <v>75</v>
      </c>
      <c r="F105" s="2" t="s">
        <v>28</v>
      </c>
      <c r="G105" s="8">
        <v>8</v>
      </c>
      <c r="H105" s="49">
        <v>11405</v>
      </c>
      <c r="I105" s="3" t="s">
        <v>76</v>
      </c>
      <c r="J105" s="51">
        <v>3</v>
      </c>
      <c r="K105" s="66" t="s">
        <v>30</v>
      </c>
      <c r="L105" s="8" t="s">
        <v>59</v>
      </c>
      <c r="M105" s="4"/>
    </row>
    <row r="106" spans="1:13" hidden="1" x14ac:dyDescent="0.25">
      <c r="A106" s="2">
        <v>2</v>
      </c>
      <c r="B106" s="2">
        <v>10794</v>
      </c>
      <c r="C106" s="3" t="s">
        <v>90</v>
      </c>
      <c r="D106" s="3" t="s">
        <v>91</v>
      </c>
      <c r="E106" s="3" t="s">
        <v>92</v>
      </c>
      <c r="F106" s="2" t="s">
        <v>28</v>
      </c>
      <c r="G106" s="8">
        <v>6</v>
      </c>
      <c r="H106" s="49">
        <v>4750</v>
      </c>
      <c r="I106" s="3" t="s">
        <v>93</v>
      </c>
      <c r="J106" s="51">
        <v>6</v>
      </c>
      <c r="K106" s="8" t="s">
        <v>30</v>
      </c>
      <c r="L106" s="8" t="s">
        <v>50</v>
      </c>
      <c r="M106" s="4"/>
    </row>
    <row r="107" spans="1:13" hidden="1" x14ac:dyDescent="0.25">
      <c r="A107" s="2">
        <v>3</v>
      </c>
      <c r="B107" s="2">
        <v>10794</v>
      </c>
      <c r="C107" s="69" t="s">
        <v>69</v>
      </c>
      <c r="D107" s="4" t="s">
        <v>372</v>
      </c>
      <c r="E107" s="4" t="s">
        <v>407</v>
      </c>
      <c r="F107" s="2" t="s">
        <v>28</v>
      </c>
      <c r="G107" s="2">
        <v>3</v>
      </c>
      <c r="H107" s="93">
        <v>11500</v>
      </c>
      <c r="I107" s="4" t="s">
        <v>373</v>
      </c>
      <c r="J107" s="95">
        <v>8</v>
      </c>
      <c r="K107" s="2" t="s">
        <v>188</v>
      </c>
      <c r="L107" s="2"/>
      <c r="M107" s="4"/>
    </row>
    <row r="108" spans="1:13" hidden="1" x14ac:dyDescent="0.25">
      <c r="A108" s="2"/>
      <c r="B108" s="2"/>
      <c r="C108" s="69"/>
      <c r="D108" s="4"/>
      <c r="E108" s="4"/>
      <c r="F108" s="2"/>
      <c r="G108" s="2"/>
      <c r="H108" s="93"/>
      <c r="I108" s="4"/>
      <c r="J108" s="95"/>
      <c r="K108" s="2"/>
      <c r="L108" s="2"/>
      <c r="M108" s="4"/>
    </row>
    <row r="109" spans="1:13" hidden="1" x14ac:dyDescent="0.25">
      <c r="A109" s="123">
        <v>4</v>
      </c>
      <c r="B109" s="115">
        <v>11</v>
      </c>
      <c r="C109" s="121" t="s">
        <v>414</v>
      </c>
      <c r="D109" s="106"/>
      <c r="E109" s="106"/>
      <c r="F109" s="105"/>
      <c r="G109" s="112">
        <v>16</v>
      </c>
      <c r="H109" s="112">
        <v>196130</v>
      </c>
      <c r="I109" s="106"/>
      <c r="J109" s="124"/>
      <c r="K109" s="105"/>
      <c r="L109" s="105"/>
      <c r="M109" s="106"/>
    </row>
    <row r="110" spans="1:13" hidden="1" x14ac:dyDescent="0.25">
      <c r="A110" s="123"/>
      <c r="B110" s="115"/>
      <c r="C110" s="121"/>
      <c r="D110" s="106"/>
      <c r="E110" s="106"/>
      <c r="F110" s="105"/>
      <c r="G110" s="112"/>
      <c r="H110" s="112"/>
      <c r="I110" s="106"/>
      <c r="J110" s="124"/>
      <c r="K110" s="105"/>
      <c r="L110" s="105"/>
      <c r="M110" s="106"/>
    </row>
    <row r="111" spans="1:13" hidden="1" x14ac:dyDescent="0.25">
      <c r="A111" s="123">
        <v>2</v>
      </c>
      <c r="B111" s="105">
        <f>+B112</f>
        <v>11040</v>
      </c>
      <c r="C111" s="106" t="s">
        <v>434</v>
      </c>
      <c r="D111" s="118"/>
      <c r="E111" s="118"/>
      <c r="F111" s="105"/>
      <c r="G111" s="113">
        <f>SUM(G112:G113)</f>
        <v>8</v>
      </c>
      <c r="H111" s="113">
        <f>SUM(H112:H113)</f>
        <v>26030</v>
      </c>
      <c r="I111" s="111"/>
      <c r="J111" s="113">
        <f>SUM(J112:J113)</f>
        <v>23000</v>
      </c>
      <c r="K111" s="110" t="str">
        <f>+K112</f>
        <v>LUSIN</v>
      </c>
      <c r="L111" s="110"/>
      <c r="M111" s="105"/>
    </row>
    <row r="112" spans="1:13" hidden="1" x14ac:dyDescent="0.25">
      <c r="A112" s="2">
        <v>1</v>
      </c>
      <c r="B112" s="2">
        <v>11040</v>
      </c>
      <c r="C112" s="3" t="s">
        <v>94</v>
      </c>
      <c r="D112" s="3" t="s">
        <v>95</v>
      </c>
      <c r="E112" s="3" t="s">
        <v>96</v>
      </c>
      <c r="F112" s="2" t="s">
        <v>28</v>
      </c>
      <c r="G112" s="8">
        <v>3</v>
      </c>
      <c r="H112" s="49">
        <v>6700</v>
      </c>
      <c r="I112" s="3" t="s">
        <v>97</v>
      </c>
      <c r="J112" s="51">
        <v>3000</v>
      </c>
      <c r="K112" s="8" t="s">
        <v>98</v>
      </c>
      <c r="L112" s="8" t="s">
        <v>99</v>
      </c>
      <c r="M112" s="4"/>
    </row>
    <row r="113" spans="1:13" hidden="1" x14ac:dyDescent="0.25">
      <c r="A113" s="2">
        <v>2</v>
      </c>
      <c r="B113" s="2">
        <v>11040</v>
      </c>
      <c r="C113" s="3" t="s">
        <v>100</v>
      </c>
      <c r="D113" s="3" t="s">
        <v>101</v>
      </c>
      <c r="E113" s="3" t="s">
        <v>102</v>
      </c>
      <c r="F113" s="2" t="s">
        <v>28</v>
      </c>
      <c r="G113" s="8">
        <v>5</v>
      </c>
      <c r="H113" s="49">
        <v>19330</v>
      </c>
      <c r="I113" s="3" t="s">
        <v>97</v>
      </c>
      <c r="J113" s="51">
        <v>20000</v>
      </c>
      <c r="K113" s="8" t="s">
        <v>98</v>
      </c>
      <c r="L113" s="8" t="s">
        <v>99</v>
      </c>
      <c r="M113" s="4"/>
    </row>
    <row r="114" spans="1:13" hidden="1" x14ac:dyDescent="0.25">
      <c r="A114" s="2"/>
      <c r="B114" s="2"/>
      <c r="C114" s="3"/>
      <c r="D114" s="3"/>
      <c r="E114" s="3"/>
      <c r="F114" s="2"/>
      <c r="G114" s="8"/>
      <c r="H114" s="49"/>
      <c r="I114" s="3"/>
      <c r="J114" s="51"/>
      <c r="K114" s="8"/>
      <c r="L114" s="8"/>
      <c r="M114" s="4"/>
    </row>
    <row r="115" spans="1:13" hidden="1" x14ac:dyDescent="0.25">
      <c r="A115" s="123">
        <v>2</v>
      </c>
      <c r="B115" s="105">
        <f>+B116</f>
        <v>11050</v>
      </c>
      <c r="C115" s="106" t="s">
        <v>435</v>
      </c>
      <c r="D115" s="118"/>
      <c r="E115" s="118"/>
      <c r="F115" s="105"/>
      <c r="G115" s="113">
        <f>SUM(G116:G117)</f>
        <v>8</v>
      </c>
      <c r="H115" s="113">
        <f>SUM(H116:H117)</f>
        <v>170100</v>
      </c>
      <c r="I115" s="111"/>
      <c r="J115" s="113">
        <f>SUM(J116:J117)</f>
        <v>302400</v>
      </c>
      <c r="K115" s="110" t="str">
        <f>+K116</f>
        <v>Liter</v>
      </c>
      <c r="L115" s="110"/>
      <c r="M115" s="105"/>
    </row>
    <row r="116" spans="1:13" hidden="1" x14ac:dyDescent="0.25">
      <c r="A116" s="2">
        <v>1</v>
      </c>
      <c r="B116" s="2">
        <v>11050</v>
      </c>
      <c r="C116" s="4" t="s">
        <v>175</v>
      </c>
      <c r="D116" s="4" t="s">
        <v>176</v>
      </c>
      <c r="E116" s="4" t="s">
        <v>177</v>
      </c>
      <c r="F116" s="2" t="s">
        <v>28</v>
      </c>
      <c r="G116" s="2">
        <v>2</v>
      </c>
      <c r="H116" s="93">
        <v>42000</v>
      </c>
      <c r="I116" s="4" t="s">
        <v>178</v>
      </c>
      <c r="J116" s="96">
        <v>14400</v>
      </c>
      <c r="K116" s="2" t="s">
        <v>179</v>
      </c>
      <c r="L116" s="2">
        <v>2008</v>
      </c>
      <c r="M116" s="4" t="s">
        <v>174</v>
      </c>
    </row>
    <row r="117" spans="1:13" hidden="1" x14ac:dyDescent="0.25">
      <c r="A117" s="2">
        <v>2</v>
      </c>
      <c r="B117" s="2">
        <v>11050</v>
      </c>
      <c r="C117" s="4" t="s">
        <v>232</v>
      </c>
      <c r="D117" s="4" t="s">
        <v>233</v>
      </c>
      <c r="E117" s="4" t="s">
        <v>406</v>
      </c>
      <c r="F117" s="2" t="s">
        <v>28</v>
      </c>
      <c r="G117" s="2">
        <v>6</v>
      </c>
      <c r="H117" s="93">
        <v>128100</v>
      </c>
      <c r="I117" s="4" t="s">
        <v>234</v>
      </c>
      <c r="J117" s="95">
        <v>288000</v>
      </c>
      <c r="K117" s="2" t="s">
        <v>179</v>
      </c>
      <c r="L117" s="2">
        <v>2009</v>
      </c>
      <c r="M117" s="4" t="s">
        <v>174</v>
      </c>
    </row>
    <row r="118" spans="1:13" hidden="1" x14ac:dyDescent="0.25">
      <c r="A118" s="2"/>
      <c r="B118" s="2"/>
      <c r="C118" s="4"/>
      <c r="D118" s="4"/>
      <c r="E118" s="4"/>
      <c r="F118" s="2"/>
      <c r="G118" s="2"/>
      <c r="H118" s="93"/>
      <c r="I118" s="4"/>
      <c r="J118" s="95"/>
      <c r="K118" s="2"/>
      <c r="L118" s="2"/>
      <c r="M118" s="4"/>
    </row>
    <row r="119" spans="1:13" hidden="1" x14ac:dyDescent="0.25">
      <c r="A119" s="123">
        <v>4</v>
      </c>
      <c r="B119" s="115">
        <v>16</v>
      </c>
      <c r="C119" s="2023" t="s">
        <v>415</v>
      </c>
      <c r="D119" s="2023"/>
      <c r="E119" s="2023"/>
      <c r="F119" s="105"/>
      <c r="G119" s="112">
        <v>34</v>
      </c>
      <c r="H119" s="112">
        <v>67324</v>
      </c>
      <c r="I119" s="106"/>
      <c r="J119" s="124"/>
      <c r="K119" s="105"/>
      <c r="L119" s="105"/>
      <c r="M119" s="106"/>
    </row>
    <row r="120" spans="1:13" hidden="1" x14ac:dyDescent="0.25">
      <c r="A120" s="123"/>
      <c r="B120" s="115"/>
      <c r="C120" s="2023"/>
      <c r="D120" s="2023"/>
      <c r="E120" s="2023"/>
      <c r="F120" s="105"/>
      <c r="G120" s="112"/>
      <c r="H120" s="112"/>
      <c r="I120" s="106"/>
      <c r="J120" s="124"/>
      <c r="K120" s="105"/>
      <c r="L120" s="105"/>
      <c r="M120" s="106"/>
    </row>
    <row r="121" spans="1:13" hidden="1" x14ac:dyDescent="0.25">
      <c r="A121" s="123"/>
      <c r="B121" s="115"/>
      <c r="C121" s="109"/>
      <c r="D121" s="109"/>
      <c r="E121" s="109"/>
      <c r="F121" s="105"/>
      <c r="G121" s="112"/>
      <c r="H121" s="112"/>
      <c r="I121" s="106"/>
      <c r="J121" s="124"/>
      <c r="K121" s="105"/>
      <c r="L121" s="105"/>
      <c r="M121" s="106"/>
    </row>
    <row r="122" spans="1:13" hidden="1" x14ac:dyDescent="0.25">
      <c r="A122" s="123">
        <v>4</v>
      </c>
      <c r="B122" s="105">
        <f>+B123</f>
        <v>16230</v>
      </c>
      <c r="C122" s="106" t="s">
        <v>436</v>
      </c>
      <c r="D122" s="118"/>
      <c r="E122" s="118"/>
      <c r="F122" s="105"/>
      <c r="G122" s="110">
        <f>+G123</f>
        <v>11</v>
      </c>
      <c r="H122" s="113">
        <f>+H123</f>
        <v>3835</v>
      </c>
      <c r="I122" s="111"/>
      <c r="J122" s="113">
        <f>+J123</f>
        <v>5000</v>
      </c>
      <c r="K122" s="110" t="str">
        <f>+K123</f>
        <v>BUAH</v>
      </c>
      <c r="L122" s="110"/>
      <c r="M122" s="105"/>
    </row>
    <row r="123" spans="1:13" hidden="1" x14ac:dyDescent="0.25">
      <c r="A123" s="2">
        <v>1</v>
      </c>
      <c r="B123" s="2">
        <v>16230</v>
      </c>
      <c r="C123" s="10" t="s">
        <v>134</v>
      </c>
      <c r="D123" s="3" t="s">
        <v>135</v>
      </c>
      <c r="E123" s="3" t="s">
        <v>136</v>
      </c>
      <c r="F123" s="2" t="s">
        <v>28</v>
      </c>
      <c r="G123" s="8">
        <v>11</v>
      </c>
      <c r="H123" s="49">
        <v>3835</v>
      </c>
      <c r="I123" s="3" t="s">
        <v>137</v>
      </c>
      <c r="J123" s="51">
        <v>5000</v>
      </c>
      <c r="K123" s="8" t="s">
        <v>68</v>
      </c>
      <c r="L123" s="8" t="s">
        <v>50</v>
      </c>
      <c r="M123" s="4"/>
    </row>
    <row r="124" spans="1:13" hidden="1" x14ac:dyDescent="0.25">
      <c r="A124" s="2">
        <v>2</v>
      </c>
      <c r="B124" s="2">
        <v>16230</v>
      </c>
      <c r="C124" s="4" t="s">
        <v>138</v>
      </c>
      <c r="D124" s="3" t="s">
        <v>139</v>
      </c>
      <c r="E124" s="3" t="s">
        <v>140</v>
      </c>
      <c r="F124" s="2" t="s">
        <v>28</v>
      </c>
      <c r="G124" s="8">
        <v>2</v>
      </c>
      <c r="H124" s="49">
        <v>1700</v>
      </c>
      <c r="I124" s="3" t="s">
        <v>137</v>
      </c>
      <c r="J124" s="51">
        <v>1200</v>
      </c>
      <c r="K124" s="8" t="s">
        <v>68</v>
      </c>
      <c r="L124" s="8" t="s">
        <v>50</v>
      </c>
      <c r="M124" s="4"/>
    </row>
    <row r="125" spans="1:13" hidden="1" x14ac:dyDescent="0.25">
      <c r="A125" s="2">
        <v>3</v>
      </c>
      <c r="B125" s="2">
        <v>16230</v>
      </c>
      <c r="C125" s="3" t="s">
        <v>142</v>
      </c>
      <c r="D125" s="3" t="s">
        <v>143</v>
      </c>
      <c r="E125" s="3" t="s">
        <v>144</v>
      </c>
      <c r="F125" s="2" t="s">
        <v>28</v>
      </c>
      <c r="G125" s="8">
        <v>9</v>
      </c>
      <c r="H125" s="49">
        <v>37764</v>
      </c>
      <c r="I125" s="3" t="s">
        <v>141</v>
      </c>
      <c r="J125" s="51">
        <v>5400</v>
      </c>
      <c r="K125" s="8" t="s">
        <v>77</v>
      </c>
      <c r="L125" s="8" t="s">
        <v>50</v>
      </c>
      <c r="M125" s="4"/>
    </row>
    <row r="126" spans="1:13" hidden="1" x14ac:dyDescent="0.25">
      <c r="A126" s="2">
        <v>4</v>
      </c>
      <c r="B126" s="2">
        <v>16230</v>
      </c>
      <c r="C126" s="4" t="s">
        <v>145</v>
      </c>
      <c r="D126" s="3" t="s">
        <v>146</v>
      </c>
      <c r="E126" s="3" t="s">
        <v>147</v>
      </c>
      <c r="F126" s="2" t="s">
        <v>28</v>
      </c>
      <c r="G126" s="8">
        <v>12</v>
      </c>
      <c r="H126" s="49">
        <v>24025</v>
      </c>
      <c r="I126" s="3" t="s">
        <v>141</v>
      </c>
      <c r="J126" s="51">
        <v>1080</v>
      </c>
      <c r="K126" s="66" t="s">
        <v>68</v>
      </c>
      <c r="L126" s="8" t="s">
        <v>85</v>
      </c>
      <c r="M126" s="4"/>
    </row>
    <row r="127" spans="1:13" hidden="1" x14ac:dyDescent="0.25">
      <c r="A127" s="2"/>
      <c r="B127" s="2"/>
      <c r="C127" s="4"/>
      <c r="D127" s="3"/>
      <c r="E127" s="3"/>
      <c r="F127" s="2"/>
      <c r="G127" s="8"/>
      <c r="H127" s="49"/>
      <c r="I127" s="3"/>
      <c r="J127" s="51"/>
      <c r="K127" s="66"/>
      <c r="L127" s="8"/>
      <c r="M127" s="4"/>
    </row>
    <row r="128" spans="1:13" hidden="1" x14ac:dyDescent="0.25">
      <c r="A128" s="123">
        <v>9</v>
      </c>
      <c r="B128" s="105">
        <v>18</v>
      </c>
      <c r="C128" s="106" t="s">
        <v>416</v>
      </c>
      <c r="D128" s="118"/>
      <c r="E128" s="118"/>
      <c r="F128" s="105"/>
      <c r="G128" s="113">
        <v>15</v>
      </c>
      <c r="H128" s="113">
        <v>162146</v>
      </c>
      <c r="I128" s="118"/>
      <c r="J128" s="119"/>
      <c r="K128" s="120"/>
      <c r="L128" s="110"/>
      <c r="M128" s="106"/>
    </row>
    <row r="129" spans="1:13" hidden="1" x14ac:dyDescent="0.25">
      <c r="A129" s="123"/>
      <c r="B129" s="105"/>
      <c r="C129" s="106"/>
      <c r="D129" s="118"/>
      <c r="E129" s="118"/>
      <c r="F129" s="105"/>
      <c r="G129" s="113"/>
      <c r="H129" s="113"/>
      <c r="I129" s="118"/>
      <c r="J129" s="119"/>
      <c r="K129" s="120"/>
      <c r="L129" s="110"/>
      <c r="M129" s="106"/>
    </row>
    <row r="130" spans="1:13" hidden="1" x14ac:dyDescent="0.25">
      <c r="A130" s="123">
        <v>9</v>
      </c>
      <c r="B130" s="105">
        <f>+B131</f>
        <v>18111</v>
      </c>
      <c r="C130" s="106" t="s">
        <v>437</v>
      </c>
      <c r="D130" s="118"/>
      <c r="E130" s="118"/>
      <c r="F130" s="105"/>
      <c r="G130" s="140">
        <f>SUM(G131:G139)</f>
        <v>15</v>
      </c>
      <c r="H130" s="140">
        <f>SUM(H131:H139)</f>
        <v>162146</v>
      </c>
      <c r="I130" s="111"/>
      <c r="J130" s="140">
        <f>SUM(J131:J139)</f>
        <v>506800</v>
      </c>
      <c r="K130" s="110" t="str">
        <f>+K131</f>
        <v>LEMBAR</v>
      </c>
      <c r="L130" s="110"/>
      <c r="M130" s="105"/>
    </row>
    <row r="131" spans="1:13" hidden="1" x14ac:dyDescent="0.25">
      <c r="A131" s="2">
        <v>1</v>
      </c>
      <c r="B131" s="2">
        <v>18111</v>
      </c>
      <c r="C131" s="3" t="s">
        <v>148</v>
      </c>
      <c r="D131" s="3" t="s">
        <v>149</v>
      </c>
      <c r="E131" s="3" t="s">
        <v>150</v>
      </c>
      <c r="F131" s="2" t="s">
        <v>28</v>
      </c>
      <c r="G131" s="8">
        <v>2</v>
      </c>
      <c r="H131" s="49">
        <v>46000</v>
      </c>
      <c r="I131" s="3" t="s">
        <v>151</v>
      </c>
      <c r="J131" s="51">
        <v>1200</v>
      </c>
      <c r="K131" s="8" t="s">
        <v>152</v>
      </c>
      <c r="L131" s="8" t="s">
        <v>31</v>
      </c>
      <c r="M131" s="4"/>
    </row>
    <row r="132" spans="1:13" hidden="1" x14ac:dyDescent="0.25">
      <c r="A132" s="2">
        <v>2</v>
      </c>
      <c r="B132" s="2">
        <v>18111</v>
      </c>
      <c r="C132" s="3" t="s">
        <v>153</v>
      </c>
      <c r="D132" s="3" t="s">
        <v>154</v>
      </c>
      <c r="E132" s="3" t="s">
        <v>155</v>
      </c>
      <c r="F132" s="2" t="s">
        <v>28</v>
      </c>
      <c r="G132" s="8">
        <v>2</v>
      </c>
      <c r="H132" s="49">
        <v>16471</v>
      </c>
      <c r="I132" s="3" t="s">
        <v>151</v>
      </c>
      <c r="J132" s="51">
        <v>1200</v>
      </c>
      <c r="K132" s="8" t="s">
        <v>152</v>
      </c>
      <c r="L132" s="8" t="s">
        <v>99</v>
      </c>
      <c r="M132" s="4"/>
    </row>
    <row r="133" spans="1:13" hidden="1" x14ac:dyDescent="0.25">
      <c r="A133" s="2">
        <v>3</v>
      </c>
      <c r="B133" s="2">
        <v>18111</v>
      </c>
      <c r="C133" s="3" t="s">
        <v>157</v>
      </c>
      <c r="D133" s="3" t="s">
        <v>158</v>
      </c>
      <c r="E133" s="3" t="s">
        <v>159</v>
      </c>
      <c r="F133" s="2" t="s">
        <v>28</v>
      </c>
      <c r="G133" s="8">
        <v>1</v>
      </c>
      <c r="H133" s="49">
        <v>3025</v>
      </c>
      <c r="I133" s="3" t="s">
        <v>156</v>
      </c>
      <c r="J133" s="51">
        <v>30000</v>
      </c>
      <c r="K133" s="8" t="s">
        <v>152</v>
      </c>
      <c r="L133" s="8" t="s">
        <v>31</v>
      </c>
      <c r="M133" s="4"/>
    </row>
    <row r="134" spans="1:13" hidden="1" x14ac:dyDescent="0.25">
      <c r="A134" s="2">
        <v>4</v>
      </c>
      <c r="B134" s="2">
        <v>18111</v>
      </c>
      <c r="C134" s="3" t="s">
        <v>160</v>
      </c>
      <c r="D134" s="3" t="s">
        <v>161</v>
      </c>
      <c r="E134" s="3" t="s">
        <v>162</v>
      </c>
      <c r="F134" s="2" t="s">
        <v>28</v>
      </c>
      <c r="G134" s="8">
        <v>1</v>
      </c>
      <c r="H134" s="49">
        <v>3325</v>
      </c>
      <c r="I134" s="3" t="s">
        <v>156</v>
      </c>
      <c r="J134" s="51">
        <v>3000</v>
      </c>
      <c r="K134" s="8" t="s">
        <v>152</v>
      </c>
      <c r="L134" s="8" t="s">
        <v>31</v>
      </c>
      <c r="M134" s="4"/>
    </row>
    <row r="135" spans="1:13" hidden="1" x14ac:dyDescent="0.25">
      <c r="A135" s="2">
        <v>5</v>
      </c>
      <c r="B135" s="2">
        <v>18111</v>
      </c>
      <c r="C135" s="3" t="s">
        <v>148</v>
      </c>
      <c r="D135" s="3" t="s">
        <v>163</v>
      </c>
      <c r="E135" s="3" t="s">
        <v>164</v>
      </c>
      <c r="F135" s="2" t="s">
        <v>28</v>
      </c>
      <c r="G135" s="8">
        <v>3</v>
      </c>
      <c r="H135" s="49">
        <v>11500</v>
      </c>
      <c r="I135" s="3" t="s">
        <v>156</v>
      </c>
      <c r="J135" s="51">
        <v>1100</v>
      </c>
      <c r="K135" s="8" t="s">
        <v>152</v>
      </c>
      <c r="L135" s="8" t="s">
        <v>59</v>
      </c>
      <c r="M135" s="4"/>
    </row>
    <row r="136" spans="1:13" hidden="1" x14ac:dyDescent="0.25">
      <c r="A136" s="2">
        <v>6</v>
      </c>
      <c r="B136" s="2">
        <v>18111</v>
      </c>
      <c r="C136" s="3" t="s">
        <v>165</v>
      </c>
      <c r="D136" s="3" t="s">
        <v>166</v>
      </c>
      <c r="E136" s="3" t="s">
        <v>167</v>
      </c>
      <c r="F136" s="2" t="s">
        <v>28</v>
      </c>
      <c r="G136" s="8">
        <v>1</v>
      </c>
      <c r="H136" s="49">
        <v>3325</v>
      </c>
      <c r="I136" s="3" t="s">
        <v>156</v>
      </c>
      <c r="J136" s="51">
        <v>3000</v>
      </c>
      <c r="K136" s="8" t="s">
        <v>152</v>
      </c>
      <c r="L136" s="8" t="s">
        <v>59</v>
      </c>
      <c r="M136" s="4"/>
    </row>
    <row r="137" spans="1:13" hidden="1" x14ac:dyDescent="0.25">
      <c r="A137" s="2">
        <v>7</v>
      </c>
      <c r="B137" s="2">
        <v>18111</v>
      </c>
      <c r="C137" s="3" t="s">
        <v>168</v>
      </c>
      <c r="D137" s="3" t="s">
        <v>169</v>
      </c>
      <c r="E137" s="3" t="s">
        <v>170</v>
      </c>
      <c r="F137" s="2" t="s">
        <v>28</v>
      </c>
      <c r="G137" s="8">
        <v>1</v>
      </c>
      <c r="H137" s="49">
        <v>3325</v>
      </c>
      <c r="I137" s="3" t="s">
        <v>156</v>
      </c>
      <c r="J137" s="51">
        <v>3000</v>
      </c>
      <c r="K137" s="8" t="s">
        <v>152</v>
      </c>
      <c r="L137" s="8" t="s">
        <v>59</v>
      </c>
      <c r="M137" s="4"/>
    </row>
    <row r="138" spans="1:13" hidden="1" x14ac:dyDescent="0.25">
      <c r="A138" s="2">
        <v>8</v>
      </c>
      <c r="B138" s="2">
        <v>18111</v>
      </c>
      <c r="C138" s="10" t="s">
        <v>224</v>
      </c>
      <c r="D138" s="10" t="s">
        <v>200</v>
      </c>
      <c r="E138" s="10" t="s">
        <v>201</v>
      </c>
      <c r="F138" s="2" t="s">
        <v>28</v>
      </c>
      <c r="G138" s="8">
        <v>2</v>
      </c>
      <c r="H138" s="49">
        <v>61470</v>
      </c>
      <c r="I138" s="10" t="s">
        <v>202</v>
      </c>
      <c r="J138" s="51">
        <v>462000</v>
      </c>
      <c r="K138" s="8" t="s">
        <v>152</v>
      </c>
      <c r="L138" s="8">
        <v>2009</v>
      </c>
      <c r="M138" s="4" t="s">
        <v>174</v>
      </c>
    </row>
    <row r="139" spans="1:13" hidden="1" x14ac:dyDescent="0.25">
      <c r="A139" s="2">
        <v>9</v>
      </c>
      <c r="B139" s="2">
        <v>18111</v>
      </c>
      <c r="C139" s="3" t="s">
        <v>153</v>
      </c>
      <c r="D139" s="3" t="s">
        <v>154</v>
      </c>
      <c r="E139" s="3" t="s">
        <v>171</v>
      </c>
      <c r="F139" s="2" t="s">
        <v>28</v>
      </c>
      <c r="G139" s="8">
        <v>2</v>
      </c>
      <c r="H139" s="49">
        <v>13705</v>
      </c>
      <c r="I139" s="3" t="s">
        <v>156</v>
      </c>
      <c r="J139" s="51">
        <v>2300</v>
      </c>
      <c r="K139" s="8" t="s">
        <v>152</v>
      </c>
      <c r="L139" s="8" t="s">
        <v>99</v>
      </c>
      <c r="M139" s="4"/>
    </row>
    <row r="140" spans="1:13" hidden="1" x14ac:dyDescent="0.25">
      <c r="A140" s="2"/>
      <c r="B140" s="2"/>
      <c r="C140" s="3"/>
      <c r="D140" s="3"/>
      <c r="E140" s="3"/>
      <c r="F140" s="2"/>
      <c r="G140" s="8"/>
      <c r="H140" s="49"/>
      <c r="I140" s="3"/>
      <c r="J140" s="51"/>
      <c r="K140" s="66"/>
      <c r="L140" s="8"/>
      <c r="M140" s="4"/>
    </row>
    <row r="141" spans="1:13" hidden="1" x14ac:dyDescent="0.25">
      <c r="A141" s="123">
        <v>5</v>
      </c>
      <c r="B141" s="105">
        <v>31</v>
      </c>
      <c r="C141" s="125" t="s">
        <v>412</v>
      </c>
      <c r="D141" s="118"/>
      <c r="E141" s="118"/>
      <c r="F141" s="105"/>
      <c r="G141" s="113">
        <v>26</v>
      </c>
      <c r="H141" s="113">
        <v>42428</v>
      </c>
      <c r="I141" s="118"/>
      <c r="J141" s="119"/>
      <c r="K141" s="120"/>
      <c r="L141" s="110"/>
      <c r="M141" s="106"/>
    </row>
    <row r="142" spans="1:13" hidden="1" x14ac:dyDescent="0.25">
      <c r="A142" s="123"/>
      <c r="B142" s="105"/>
      <c r="C142" s="125"/>
      <c r="D142" s="118"/>
      <c r="E142" s="118"/>
      <c r="F142" s="105"/>
      <c r="G142" s="113"/>
      <c r="H142" s="113"/>
      <c r="I142" s="118"/>
      <c r="J142" s="119"/>
      <c r="K142" s="120"/>
      <c r="L142" s="110"/>
      <c r="M142" s="106"/>
    </row>
    <row r="143" spans="1:13" hidden="1" x14ac:dyDescent="0.25">
      <c r="A143" s="123">
        <v>5</v>
      </c>
      <c r="B143" s="105">
        <f>+B144</f>
        <v>31001</v>
      </c>
      <c r="C143" s="106" t="s">
        <v>426</v>
      </c>
      <c r="D143" s="118"/>
      <c r="E143" s="118"/>
      <c r="F143" s="105"/>
      <c r="G143" s="110">
        <f>+G144</f>
        <v>4</v>
      </c>
      <c r="H143" s="113">
        <f>+H144</f>
        <v>6500</v>
      </c>
      <c r="I143" s="111"/>
      <c r="J143" s="113">
        <f>+J144</f>
        <v>280</v>
      </c>
      <c r="K143" s="110" t="str">
        <f>+K144</f>
        <v>BUAH</v>
      </c>
      <c r="L143" s="110"/>
      <c r="M143" s="105"/>
    </row>
    <row r="144" spans="1:13" hidden="1" x14ac:dyDescent="0.25">
      <c r="A144" s="2">
        <v>1</v>
      </c>
      <c r="B144" s="2">
        <v>31001</v>
      </c>
      <c r="C144" s="11" t="s">
        <v>119</v>
      </c>
      <c r="D144" s="3" t="s">
        <v>120</v>
      </c>
      <c r="E144" s="3" t="s">
        <v>121</v>
      </c>
      <c r="F144" s="2" t="s">
        <v>28</v>
      </c>
      <c r="G144" s="8">
        <v>4</v>
      </c>
      <c r="H144" s="49">
        <v>6500</v>
      </c>
      <c r="I144" s="3" t="s">
        <v>366</v>
      </c>
      <c r="J144" s="51">
        <v>280</v>
      </c>
      <c r="K144" s="8" t="s">
        <v>68</v>
      </c>
      <c r="L144" s="8" t="s">
        <v>31</v>
      </c>
      <c r="M144" s="4"/>
    </row>
    <row r="145" spans="1:15" hidden="1" x14ac:dyDescent="0.25">
      <c r="A145" s="2">
        <v>2</v>
      </c>
      <c r="B145" s="2">
        <v>31001</v>
      </c>
      <c r="C145" s="10" t="s">
        <v>122</v>
      </c>
      <c r="D145" s="3" t="s">
        <v>123</v>
      </c>
      <c r="E145" s="3" t="s">
        <v>124</v>
      </c>
      <c r="F145" s="2" t="s">
        <v>28</v>
      </c>
      <c r="G145" s="8">
        <v>4</v>
      </c>
      <c r="H145" s="49">
        <v>8893</v>
      </c>
      <c r="I145" s="3" t="s">
        <v>366</v>
      </c>
      <c r="J145" s="51">
        <v>240</v>
      </c>
      <c r="K145" s="8" t="s">
        <v>68</v>
      </c>
      <c r="L145" s="8" t="s">
        <v>31</v>
      </c>
      <c r="M145" s="4"/>
    </row>
    <row r="146" spans="1:15" hidden="1" x14ac:dyDescent="0.25">
      <c r="A146" s="2">
        <v>3</v>
      </c>
      <c r="B146" s="2">
        <v>31001</v>
      </c>
      <c r="C146" s="4" t="s">
        <v>125</v>
      </c>
      <c r="D146" s="3" t="s">
        <v>126</v>
      </c>
      <c r="E146" s="3" t="s">
        <v>127</v>
      </c>
      <c r="F146" s="2" t="s">
        <v>28</v>
      </c>
      <c r="G146" s="8">
        <v>5</v>
      </c>
      <c r="H146" s="49">
        <v>2350</v>
      </c>
      <c r="I146" s="3" t="s">
        <v>366</v>
      </c>
      <c r="J146" s="51">
        <v>1000</v>
      </c>
      <c r="K146" s="8" t="s">
        <v>128</v>
      </c>
      <c r="L146" s="8" t="s">
        <v>85</v>
      </c>
      <c r="M146" s="4"/>
    </row>
    <row r="147" spans="1:15" hidden="1" x14ac:dyDescent="0.25">
      <c r="A147" s="2">
        <v>4</v>
      </c>
      <c r="B147" s="2">
        <v>31001</v>
      </c>
      <c r="C147" s="3" t="s">
        <v>130</v>
      </c>
      <c r="D147" s="3" t="s">
        <v>69</v>
      </c>
      <c r="E147" s="3" t="s">
        <v>92</v>
      </c>
      <c r="F147" s="2" t="s">
        <v>28</v>
      </c>
      <c r="G147" s="8">
        <v>10</v>
      </c>
      <c r="H147" s="49">
        <v>22435</v>
      </c>
      <c r="I147" s="3" t="s">
        <v>129</v>
      </c>
      <c r="J147" s="51">
        <v>650</v>
      </c>
      <c r="K147" s="8" t="s">
        <v>68</v>
      </c>
      <c r="L147" s="8" t="s">
        <v>59</v>
      </c>
      <c r="M147" s="4"/>
    </row>
    <row r="148" spans="1:15" hidden="1" x14ac:dyDescent="0.25">
      <c r="A148" s="2">
        <v>5</v>
      </c>
      <c r="B148" s="2">
        <v>31001</v>
      </c>
      <c r="C148" s="4" t="s">
        <v>131</v>
      </c>
      <c r="D148" s="3" t="s">
        <v>132</v>
      </c>
      <c r="E148" s="3" t="s">
        <v>133</v>
      </c>
      <c r="F148" s="2" t="s">
        <v>28</v>
      </c>
      <c r="G148" s="8">
        <v>3</v>
      </c>
      <c r="H148" s="49">
        <v>2250</v>
      </c>
      <c r="I148" s="3" t="s">
        <v>129</v>
      </c>
      <c r="J148" s="51">
        <v>150</v>
      </c>
      <c r="K148" s="8" t="s">
        <v>70</v>
      </c>
      <c r="L148" s="8" t="s">
        <v>50</v>
      </c>
      <c r="M148" s="4"/>
    </row>
    <row r="149" spans="1:15" hidden="1" x14ac:dyDescent="0.25">
      <c r="A149" s="2"/>
      <c r="B149" s="2"/>
      <c r="C149" s="4"/>
      <c r="D149" s="3"/>
      <c r="E149" s="3"/>
      <c r="F149" s="2"/>
      <c r="G149" s="8"/>
      <c r="H149" s="49"/>
      <c r="I149" s="3"/>
      <c r="J149" s="51"/>
      <c r="K149" s="8"/>
      <c r="L149" s="8"/>
      <c r="M149" s="4"/>
    </row>
    <row r="150" spans="1:15" hidden="1" x14ac:dyDescent="0.25">
      <c r="A150" s="123">
        <v>1</v>
      </c>
      <c r="B150" s="105">
        <v>32</v>
      </c>
      <c r="C150" s="106" t="s">
        <v>413</v>
      </c>
      <c r="D150" s="118"/>
      <c r="E150" s="118"/>
      <c r="F150" s="105"/>
      <c r="G150" s="113">
        <v>4</v>
      </c>
      <c r="H150" s="113">
        <v>2228</v>
      </c>
      <c r="I150" s="111"/>
      <c r="J150" s="118"/>
      <c r="K150" s="110"/>
      <c r="L150" s="105"/>
      <c r="M150" s="106"/>
    </row>
    <row r="151" spans="1:15" hidden="1" x14ac:dyDescent="0.25">
      <c r="A151" s="123"/>
      <c r="B151" s="105"/>
      <c r="C151" s="106"/>
      <c r="D151" s="118"/>
      <c r="E151" s="118"/>
      <c r="F151" s="105"/>
      <c r="G151" s="113"/>
      <c r="H151" s="113"/>
      <c r="I151" s="111"/>
      <c r="J151" s="118"/>
      <c r="K151" s="110"/>
      <c r="L151" s="105"/>
      <c r="M151" s="106"/>
    </row>
    <row r="152" spans="1:15" hidden="1" x14ac:dyDescent="0.25">
      <c r="A152" s="123">
        <v>1</v>
      </c>
      <c r="B152" s="105">
        <f>+B153</f>
        <v>32402</v>
      </c>
      <c r="C152" s="106" t="s">
        <v>438</v>
      </c>
      <c r="D152" s="118"/>
      <c r="E152" s="118"/>
      <c r="F152" s="105"/>
      <c r="G152" s="110">
        <f>+G153</f>
        <v>4</v>
      </c>
      <c r="H152" s="113">
        <f>+H153</f>
        <v>2228</v>
      </c>
      <c r="I152" s="111"/>
      <c r="J152" s="113">
        <f>+J153</f>
        <v>1152</v>
      </c>
      <c r="K152" s="110" t="str">
        <f>+K153</f>
        <v>BUAH</v>
      </c>
      <c r="L152" s="110"/>
      <c r="M152" s="105"/>
    </row>
    <row r="153" spans="1:15" hidden="1" x14ac:dyDescent="0.25">
      <c r="A153" s="2">
        <v>1</v>
      </c>
      <c r="B153" s="2">
        <v>32402</v>
      </c>
      <c r="C153" s="4" t="s">
        <v>60</v>
      </c>
      <c r="D153" s="3" t="s">
        <v>112</v>
      </c>
      <c r="E153" s="3" t="s">
        <v>113</v>
      </c>
      <c r="F153" s="2" t="s">
        <v>28</v>
      </c>
      <c r="G153" s="8">
        <v>4</v>
      </c>
      <c r="H153" s="49">
        <v>2228</v>
      </c>
      <c r="I153" s="3" t="s">
        <v>114</v>
      </c>
      <c r="J153" s="51">
        <v>1152</v>
      </c>
      <c r="K153" s="66" t="s">
        <v>68</v>
      </c>
      <c r="L153" s="8" t="s">
        <v>85</v>
      </c>
      <c r="M153" s="4"/>
    </row>
    <row r="154" spans="1:15" hidden="1" x14ac:dyDescent="0.25">
      <c r="A154" s="2"/>
      <c r="B154" s="2"/>
      <c r="C154" s="4"/>
      <c r="D154" s="3"/>
      <c r="E154" s="3"/>
      <c r="F154" s="2"/>
      <c r="G154" s="8"/>
      <c r="H154" s="49"/>
      <c r="I154" s="3"/>
      <c r="J154" s="51"/>
      <c r="K154" s="66"/>
      <c r="L154" s="8"/>
      <c r="M154" s="4"/>
    </row>
    <row r="155" spans="1:15" hidden="1" x14ac:dyDescent="0.25">
      <c r="A155" s="2"/>
      <c r="B155" s="115">
        <v>10</v>
      </c>
      <c r="C155" s="121" t="s">
        <v>409</v>
      </c>
      <c r="D155" s="4"/>
      <c r="E155" s="4"/>
      <c r="F155" s="4"/>
      <c r="G155" s="131">
        <f>+G157</f>
        <v>4</v>
      </c>
      <c r="H155" s="131">
        <f>+H157</f>
        <v>11145</v>
      </c>
      <c r="I155" s="2"/>
      <c r="J155" s="7"/>
      <c r="K155" s="2"/>
      <c r="L155" s="7"/>
      <c r="M155" s="7"/>
      <c r="N155" s="2"/>
      <c r="O155" s="78"/>
    </row>
    <row r="156" spans="1:15" hidden="1" x14ac:dyDescent="0.25">
      <c r="A156" s="2"/>
      <c r="B156" s="115"/>
      <c r="C156" s="121"/>
      <c r="D156" s="4"/>
      <c r="E156" s="4"/>
      <c r="F156" s="4"/>
      <c r="G156" s="7"/>
      <c r="H156" s="7"/>
      <c r="I156" s="2"/>
      <c r="J156" s="7"/>
      <c r="K156" s="2"/>
      <c r="L156" s="7"/>
      <c r="M156" s="7"/>
      <c r="N156" s="2"/>
      <c r="O156" s="78"/>
    </row>
    <row r="157" spans="1:15" hidden="1" x14ac:dyDescent="0.25">
      <c r="A157" s="123">
        <v>1</v>
      </c>
      <c r="B157" s="105">
        <f>+B158</f>
        <v>10532</v>
      </c>
      <c r="C157" s="106" t="s">
        <v>421</v>
      </c>
      <c r="D157" s="118"/>
      <c r="E157" s="118"/>
      <c r="F157" s="105"/>
      <c r="G157" s="110">
        <f>+G158</f>
        <v>4</v>
      </c>
      <c r="H157" s="113">
        <f>+H158</f>
        <v>11145</v>
      </c>
      <c r="I157" s="111"/>
      <c r="J157" s="113">
        <f>+J158</f>
        <v>450</v>
      </c>
      <c r="K157" s="110" t="str">
        <f>+K158</f>
        <v>TON</v>
      </c>
      <c r="L157" s="110"/>
      <c r="M157" s="105"/>
      <c r="N157" s="106"/>
      <c r="O157" s="106"/>
    </row>
    <row r="158" spans="1:15" hidden="1" x14ac:dyDescent="0.25">
      <c r="A158" s="2">
        <v>1</v>
      </c>
      <c r="B158" s="2">
        <v>10532</v>
      </c>
      <c r="C158" s="3" t="s">
        <v>194</v>
      </c>
      <c r="D158" s="3" t="s">
        <v>195</v>
      </c>
      <c r="E158" s="3" t="s">
        <v>196</v>
      </c>
      <c r="F158" s="2" t="s">
        <v>28</v>
      </c>
      <c r="G158" s="3">
        <v>4</v>
      </c>
      <c r="H158" s="35">
        <v>11145</v>
      </c>
      <c r="I158" s="3" t="s">
        <v>197</v>
      </c>
      <c r="J158" s="6">
        <v>450</v>
      </c>
      <c r="K158" s="3" t="s">
        <v>30</v>
      </c>
      <c r="L158" s="7">
        <v>1440000</v>
      </c>
      <c r="M158" s="7">
        <v>864000</v>
      </c>
      <c r="N158" s="8" t="s">
        <v>71</v>
      </c>
      <c r="O158" s="78"/>
    </row>
    <row r="159" spans="1:15" hidden="1" x14ac:dyDescent="0.25">
      <c r="A159" s="2"/>
      <c r="B159" s="2"/>
      <c r="C159" s="3"/>
      <c r="D159" s="3"/>
      <c r="E159" s="3"/>
      <c r="F159" s="2"/>
      <c r="G159" s="3"/>
      <c r="H159" s="35"/>
      <c r="I159" s="3"/>
      <c r="J159" s="6"/>
      <c r="K159" s="3"/>
      <c r="L159" s="7"/>
      <c r="M159" s="7"/>
      <c r="N159" s="8"/>
      <c r="O159" s="78"/>
    </row>
    <row r="160" spans="1:15" hidden="1" x14ac:dyDescent="0.25">
      <c r="A160" s="2"/>
      <c r="B160" s="115">
        <v>12</v>
      </c>
      <c r="C160" s="121" t="s">
        <v>440</v>
      </c>
      <c r="D160" s="3"/>
      <c r="E160" s="3"/>
      <c r="F160" s="2"/>
      <c r="G160" s="141">
        <f>+G162</f>
        <v>12</v>
      </c>
      <c r="H160" s="141">
        <f>+H162</f>
        <v>381600</v>
      </c>
      <c r="I160" s="3"/>
      <c r="J160" s="6"/>
      <c r="K160" s="3"/>
      <c r="L160" s="7"/>
      <c r="M160" s="7"/>
      <c r="N160" s="8"/>
      <c r="O160" s="78"/>
    </row>
    <row r="161" spans="1:15" hidden="1" x14ac:dyDescent="0.25">
      <c r="A161" s="2"/>
      <c r="B161" s="2"/>
      <c r="C161" s="3"/>
      <c r="D161" s="3"/>
      <c r="E161" s="3"/>
      <c r="F161" s="2"/>
      <c r="G161" s="3"/>
      <c r="H161" s="35"/>
      <c r="I161" s="3"/>
      <c r="J161" s="6"/>
      <c r="K161" s="3"/>
      <c r="L161" s="7"/>
      <c r="M161" s="7"/>
      <c r="N161" s="8"/>
      <c r="O161" s="78"/>
    </row>
    <row r="162" spans="1:15" hidden="1" x14ac:dyDescent="0.25">
      <c r="A162" s="123">
        <v>2</v>
      </c>
      <c r="B162" s="105">
        <f>+B163</f>
        <v>12011</v>
      </c>
      <c r="C162" s="106" t="s">
        <v>439</v>
      </c>
      <c r="D162" s="118"/>
      <c r="E162" s="118"/>
      <c r="F162" s="105"/>
      <c r="G162" s="113">
        <f>SUM(G163:G164)</f>
        <v>12</v>
      </c>
      <c r="H162" s="113">
        <f>SUM(H163:H164)</f>
        <v>381600</v>
      </c>
      <c r="I162" s="111"/>
      <c r="J162" s="113">
        <f>SUM(J163:J164)</f>
        <v>6000000</v>
      </c>
      <c r="K162" s="110" t="str">
        <f>+K163</f>
        <v>Batang</v>
      </c>
      <c r="L162" s="110"/>
      <c r="M162" s="105"/>
      <c r="N162" s="106"/>
      <c r="O162" s="106"/>
    </row>
    <row r="163" spans="1:15" hidden="1" x14ac:dyDescent="0.25">
      <c r="A163" s="2">
        <v>1</v>
      </c>
      <c r="B163" s="2">
        <v>12011</v>
      </c>
      <c r="C163" s="4" t="s">
        <v>225</v>
      </c>
      <c r="D163" s="10" t="s">
        <v>226</v>
      </c>
      <c r="E163" s="10" t="s">
        <v>227</v>
      </c>
      <c r="F163" s="2" t="s">
        <v>28</v>
      </c>
      <c r="G163" s="3">
        <v>6</v>
      </c>
      <c r="H163" s="35">
        <v>189800</v>
      </c>
      <c r="I163" s="10" t="s">
        <v>228</v>
      </c>
      <c r="J163" s="6">
        <v>3000000</v>
      </c>
      <c r="K163" s="10" t="s">
        <v>229</v>
      </c>
      <c r="L163" s="7"/>
      <c r="M163" s="7"/>
      <c r="N163" s="8">
        <v>2009</v>
      </c>
      <c r="O163" s="4" t="s">
        <v>174</v>
      </c>
    </row>
    <row r="164" spans="1:15" hidden="1" x14ac:dyDescent="0.25">
      <c r="A164" s="2">
        <v>2</v>
      </c>
      <c r="B164" s="2">
        <v>12011</v>
      </c>
      <c r="C164" s="4" t="s">
        <v>230</v>
      </c>
      <c r="D164" s="10" t="s">
        <v>231</v>
      </c>
      <c r="E164" s="10" t="s">
        <v>227</v>
      </c>
      <c r="F164" s="2" t="s">
        <v>28</v>
      </c>
      <c r="G164" s="3">
        <v>6</v>
      </c>
      <c r="H164" s="35">
        <v>191800</v>
      </c>
      <c r="I164" s="10" t="s">
        <v>228</v>
      </c>
      <c r="J164" s="6">
        <v>3000000</v>
      </c>
      <c r="K164" s="10" t="s">
        <v>229</v>
      </c>
      <c r="L164" s="7"/>
      <c r="M164" s="7"/>
      <c r="N164" s="8">
        <v>2009</v>
      </c>
      <c r="O164" s="4" t="s">
        <v>174</v>
      </c>
    </row>
    <row r="165" spans="1:15" hidden="1" x14ac:dyDescent="0.25">
      <c r="A165" s="2"/>
      <c r="B165" s="2"/>
      <c r="C165" s="4"/>
      <c r="D165" s="10"/>
      <c r="E165" s="10"/>
      <c r="F165" s="2"/>
      <c r="G165" s="3"/>
      <c r="H165" s="35"/>
      <c r="I165" s="10"/>
      <c r="J165" s="6"/>
      <c r="K165" s="10"/>
      <c r="L165" s="7"/>
      <c r="M165" s="7"/>
      <c r="N165" s="8"/>
      <c r="O165" s="4"/>
    </row>
    <row r="166" spans="1:15" hidden="1" x14ac:dyDescent="0.25">
      <c r="A166" s="2"/>
      <c r="B166" s="105">
        <v>16</v>
      </c>
      <c r="C166" s="2023" t="s">
        <v>415</v>
      </c>
      <c r="D166" s="2023"/>
      <c r="E166" s="2023"/>
      <c r="F166" s="2"/>
      <c r="G166" s="118">
        <f>+G170</f>
        <v>5</v>
      </c>
      <c r="H166" s="118">
        <f>+H170</f>
        <v>5320</v>
      </c>
      <c r="I166" s="10"/>
      <c r="J166" s="6"/>
      <c r="K166" s="10"/>
      <c r="L166" s="7"/>
      <c r="M166" s="7"/>
      <c r="N166" s="8"/>
      <c r="O166" s="4"/>
    </row>
    <row r="167" spans="1:15" hidden="1" x14ac:dyDescent="0.25">
      <c r="A167" s="2"/>
      <c r="B167" s="2"/>
      <c r="C167" s="2023"/>
      <c r="D167" s="2023"/>
      <c r="E167" s="2023"/>
      <c r="F167" s="2"/>
      <c r="G167" s="3"/>
      <c r="H167" s="35"/>
      <c r="I167" s="10"/>
      <c r="J167" s="6"/>
      <c r="K167" s="10"/>
      <c r="L167" s="7"/>
      <c r="M167" s="7"/>
      <c r="N167" s="8"/>
      <c r="O167" s="4"/>
    </row>
    <row r="168" spans="1:15" hidden="1" x14ac:dyDescent="0.25">
      <c r="A168" s="2"/>
      <c r="B168" s="2"/>
      <c r="C168" s="2023"/>
      <c r="D168" s="2023"/>
      <c r="E168" s="2023"/>
      <c r="F168" s="2"/>
      <c r="G168" s="3"/>
      <c r="H168" s="35"/>
      <c r="I168" s="10"/>
      <c r="J168" s="6"/>
      <c r="K168" s="10"/>
      <c r="L168" s="7"/>
      <c r="M168" s="7"/>
      <c r="N168" s="8"/>
      <c r="O168" s="4"/>
    </row>
    <row r="169" spans="1:15" hidden="1" x14ac:dyDescent="0.25">
      <c r="A169" s="2"/>
      <c r="B169" s="2"/>
      <c r="C169" s="109"/>
      <c r="D169" s="109"/>
      <c r="E169" s="109"/>
      <c r="F169" s="2"/>
      <c r="G169" s="3"/>
      <c r="H169" s="35"/>
      <c r="I169" s="10"/>
      <c r="J169" s="6"/>
      <c r="K169" s="10"/>
      <c r="L169" s="7"/>
      <c r="M169" s="7"/>
      <c r="N169" s="8"/>
      <c r="O169" s="4"/>
    </row>
    <row r="170" spans="1:15" hidden="1" x14ac:dyDescent="0.25">
      <c r="A170" s="123">
        <v>1</v>
      </c>
      <c r="B170" s="105">
        <f>+B171</f>
        <v>16230</v>
      </c>
      <c r="C170" s="106" t="s">
        <v>436</v>
      </c>
      <c r="D170" s="118"/>
      <c r="E170" s="118"/>
      <c r="F170" s="105"/>
      <c r="G170" s="110">
        <f>+G171</f>
        <v>5</v>
      </c>
      <c r="H170" s="113">
        <f>+H171</f>
        <v>5320</v>
      </c>
      <c r="I170" s="111"/>
      <c r="J170" s="113">
        <f>+J171</f>
        <v>1440</v>
      </c>
      <c r="K170" s="110" t="str">
        <f>+K171</f>
        <v>BH</v>
      </c>
      <c r="L170" s="110"/>
      <c r="M170" s="105"/>
      <c r="N170" s="106"/>
      <c r="O170" s="106"/>
    </row>
    <row r="171" spans="1:15" hidden="1" x14ac:dyDescent="0.25">
      <c r="A171" s="2">
        <v>1</v>
      </c>
      <c r="B171" s="2">
        <v>16230</v>
      </c>
      <c r="C171" s="4" t="s">
        <v>60</v>
      </c>
      <c r="D171" s="3" t="s">
        <v>198</v>
      </c>
      <c r="E171" s="3" t="s">
        <v>199</v>
      </c>
      <c r="F171" s="2" t="s">
        <v>28</v>
      </c>
      <c r="G171" s="3">
        <v>5</v>
      </c>
      <c r="H171" s="35">
        <v>5320</v>
      </c>
      <c r="I171" s="3" t="s">
        <v>141</v>
      </c>
      <c r="J171" s="6">
        <v>1440</v>
      </c>
      <c r="K171" s="3" t="s">
        <v>77</v>
      </c>
      <c r="L171" s="7">
        <v>4608000</v>
      </c>
      <c r="M171" s="7">
        <v>2764800</v>
      </c>
      <c r="N171" s="8" t="s">
        <v>99</v>
      </c>
      <c r="O171" s="78"/>
    </row>
    <row r="172" spans="1:15" hidden="1" x14ac:dyDescent="0.25">
      <c r="A172" s="2"/>
      <c r="B172" s="2"/>
      <c r="C172" s="4"/>
      <c r="D172" s="3"/>
      <c r="E172" s="3"/>
      <c r="F172" s="2"/>
      <c r="G172" s="3"/>
      <c r="H172" s="35"/>
      <c r="I172" s="3"/>
      <c r="J172" s="6"/>
      <c r="K172" s="3"/>
      <c r="L172" s="7"/>
      <c r="M172" s="7"/>
      <c r="N172" s="172"/>
      <c r="O172" s="32"/>
    </row>
    <row r="173" spans="1:15" hidden="1" x14ac:dyDescent="0.25">
      <c r="A173" s="123">
        <v>5</v>
      </c>
      <c r="B173" s="115">
        <v>10</v>
      </c>
      <c r="C173" s="121" t="s">
        <v>409</v>
      </c>
      <c r="D173" s="106"/>
      <c r="E173" s="106"/>
      <c r="F173" s="106"/>
      <c r="G173" s="131">
        <f>+G175</f>
        <v>15</v>
      </c>
      <c r="H173" s="131">
        <f>+H175</f>
        <v>6850</v>
      </c>
      <c r="I173" s="105"/>
      <c r="J173" s="131"/>
      <c r="K173" s="105"/>
      <c r="L173" s="105"/>
      <c r="M173" s="149"/>
    </row>
    <row r="174" spans="1:15" ht="13.5" hidden="1" x14ac:dyDescent="0.25">
      <c r="A174" s="146"/>
      <c r="B174" s="115"/>
      <c r="C174" s="121"/>
      <c r="D174" s="71"/>
      <c r="E174" s="71"/>
      <c r="F174" s="71"/>
      <c r="G174" s="147"/>
      <c r="H174" s="147"/>
      <c r="I174" s="146"/>
      <c r="J174" s="147"/>
      <c r="K174" s="146"/>
      <c r="L174" s="146"/>
      <c r="M174" s="148"/>
    </row>
    <row r="175" spans="1:15" hidden="1" x14ac:dyDescent="0.25">
      <c r="A175" s="123">
        <v>5</v>
      </c>
      <c r="B175" s="105">
        <v>10622</v>
      </c>
      <c r="C175" s="106" t="s">
        <v>441</v>
      </c>
      <c r="D175" s="106"/>
      <c r="E175" s="106"/>
      <c r="F175" s="106"/>
      <c r="G175" s="131">
        <f>SUM(G176:G180)</f>
        <v>15</v>
      </c>
      <c r="H175" s="131">
        <f>SUM(H176:H180)</f>
        <v>6850</v>
      </c>
      <c r="I175" s="105"/>
      <c r="J175" s="131">
        <f>SUM(J176:J180)</f>
        <v>167</v>
      </c>
      <c r="K175" s="105" t="str">
        <f>+K176</f>
        <v>TON-</v>
      </c>
      <c r="L175" s="105"/>
      <c r="M175" s="149"/>
    </row>
    <row r="176" spans="1:15" ht="13.5" hidden="1" x14ac:dyDescent="0.25">
      <c r="A176" s="2">
        <v>1</v>
      </c>
      <c r="B176" s="2">
        <v>10622</v>
      </c>
      <c r="C176" s="3" t="s">
        <v>204</v>
      </c>
      <c r="D176" s="3" t="s">
        <v>205</v>
      </c>
      <c r="E176" s="3" t="s">
        <v>206</v>
      </c>
      <c r="F176" s="2" t="s">
        <v>28</v>
      </c>
      <c r="G176" s="79">
        <v>3</v>
      </c>
      <c r="H176" s="35">
        <v>1250</v>
      </c>
      <c r="I176" s="3" t="s">
        <v>207</v>
      </c>
      <c r="J176" s="6">
        <v>35</v>
      </c>
      <c r="K176" s="3" t="s">
        <v>208</v>
      </c>
      <c r="L176" s="8" t="s">
        <v>71</v>
      </c>
      <c r="M176" s="148"/>
    </row>
    <row r="177" spans="1:13" ht="13.5" hidden="1" x14ac:dyDescent="0.25">
      <c r="A177" s="2">
        <v>2</v>
      </c>
      <c r="B177" s="2">
        <v>10622</v>
      </c>
      <c r="C177" s="3" t="s">
        <v>209</v>
      </c>
      <c r="D177" s="3" t="s">
        <v>69</v>
      </c>
      <c r="E177" s="3" t="s">
        <v>210</v>
      </c>
      <c r="F177" s="2" t="s">
        <v>28</v>
      </c>
      <c r="G177" s="79">
        <v>3</v>
      </c>
      <c r="H177" s="35">
        <v>1700</v>
      </c>
      <c r="I177" s="3" t="s">
        <v>207</v>
      </c>
      <c r="J177" s="6">
        <v>36</v>
      </c>
      <c r="K177" s="11" t="s">
        <v>30</v>
      </c>
      <c r="L177" s="8" t="s">
        <v>99</v>
      </c>
      <c r="M177" s="148"/>
    </row>
    <row r="178" spans="1:13" ht="13.5" hidden="1" x14ac:dyDescent="0.25">
      <c r="A178" s="2">
        <v>3</v>
      </c>
      <c r="B178" s="2">
        <v>10622</v>
      </c>
      <c r="C178" s="3" t="s">
        <v>218</v>
      </c>
      <c r="D178" s="3" t="s">
        <v>218</v>
      </c>
      <c r="E178" s="3" t="s">
        <v>219</v>
      </c>
      <c r="F178" s="2" t="s">
        <v>28</v>
      </c>
      <c r="G178" s="79">
        <v>3</v>
      </c>
      <c r="H178" s="35">
        <v>1100</v>
      </c>
      <c r="I178" s="3" t="s">
        <v>220</v>
      </c>
      <c r="J178" s="6">
        <v>24</v>
      </c>
      <c r="K178" s="3" t="s">
        <v>30</v>
      </c>
      <c r="L178" s="8" t="s">
        <v>71</v>
      </c>
      <c r="M178" s="148"/>
    </row>
    <row r="179" spans="1:13" ht="13.5" hidden="1" x14ac:dyDescent="0.25">
      <c r="A179" s="2">
        <v>4</v>
      </c>
      <c r="B179" s="2">
        <v>10622</v>
      </c>
      <c r="C179" s="3" t="s">
        <v>116</v>
      </c>
      <c r="D179" s="3" t="s">
        <v>116</v>
      </c>
      <c r="E179" s="3" t="s">
        <v>221</v>
      </c>
      <c r="F179" s="2" t="s">
        <v>28</v>
      </c>
      <c r="G179" s="79">
        <v>3</v>
      </c>
      <c r="H179" s="35">
        <v>1100</v>
      </c>
      <c r="I179" s="3" t="s">
        <v>220</v>
      </c>
      <c r="J179" s="6">
        <v>36</v>
      </c>
      <c r="K179" s="3" t="s">
        <v>30</v>
      </c>
      <c r="L179" s="8" t="s">
        <v>71</v>
      </c>
      <c r="M179" s="148"/>
    </row>
    <row r="180" spans="1:13" ht="13.5" hidden="1" x14ac:dyDescent="0.25">
      <c r="A180" s="2">
        <v>5</v>
      </c>
      <c r="B180" s="2">
        <v>10622</v>
      </c>
      <c r="C180" s="3" t="s">
        <v>222</v>
      </c>
      <c r="D180" s="3" t="s">
        <v>222</v>
      </c>
      <c r="E180" s="3" t="s">
        <v>223</v>
      </c>
      <c r="F180" s="2" t="s">
        <v>28</v>
      </c>
      <c r="G180" s="79">
        <v>3</v>
      </c>
      <c r="H180" s="35">
        <v>1700</v>
      </c>
      <c r="I180" s="3" t="s">
        <v>220</v>
      </c>
      <c r="J180" s="6">
        <v>36</v>
      </c>
      <c r="K180" s="3" t="s">
        <v>30</v>
      </c>
      <c r="L180" s="8" t="s">
        <v>99</v>
      </c>
      <c r="M180" s="148"/>
    </row>
    <row r="181" spans="1:13" ht="13.5" hidden="1" x14ac:dyDescent="0.25">
      <c r="A181" s="2"/>
      <c r="B181" s="2"/>
      <c r="C181" s="3"/>
      <c r="D181" s="3"/>
      <c r="E181" s="3"/>
      <c r="F181" s="2"/>
      <c r="G181" s="79"/>
      <c r="H181" s="35"/>
      <c r="I181" s="3"/>
      <c r="J181" s="6"/>
      <c r="K181" s="3"/>
      <c r="L181" s="8"/>
      <c r="M181" s="148"/>
    </row>
    <row r="182" spans="1:13" ht="13.5" hidden="1" x14ac:dyDescent="0.25">
      <c r="A182" s="123">
        <v>1</v>
      </c>
      <c r="B182" s="105">
        <v>15</v>
      </c>
      <c r="C182" s="108" t="s">
        <v>443</v>
      </c>
      <c r="D182" s="118"/>
      <c r="E182" s="118"/>
      <c r="F182" s="105"/>
      <c r="G182" s="131">
        <f>+G184</f>
        <v>10</v>
      </c>
      <c r="H182" s="131">
        <f>+H184</f>
        <v>48950</v>
      </c>
      <c r="I182" s="118"/>
      <c r="J182" s="111"/>
      <c r="K182" s="118"/>
      <c r="L182" s="110"/>
      <c r="M182" s="151"/>
    </row>
    <row r="183" spans="1:13" ht="13.5" hidden="1" x14ac:dyDescent="0.25">
      <c r="A183" s="152"/>
      <c r="B183" s="2"/>
      <c r="C183" s="10"/>
      <c r="D183" s="3"/>
      <c r="E183" s="3"/>
      <c r="F183" s="2"/>
      <c r="G183" s="79"/>
      <c r="H183" s="35"/>
      <c r="I183" s="3"/>
      <c r="J183" s="6"/>
      <c r="K183" s="3"/>
      <c r="L183" s="8"/>
      <c r="M183" s="148"/>
    </row>
    <row r="184" spans="1:13" ht="13.5" hidden="1" x14ac:dyDescent="0.25">
      <c r="A184" s="123">
        <v>1</v>
      </c>
      <c r="B184" s="105">
        <f>+B185</f>
        <v>15201</v>
      </c>
      <c r="C184" s="118" t="s">
        <v>442</v>
      </c>
      <c r="D184" s="118"/>
      <c r="E184" s="118"/>
      <c r="F184" s="105"/>
      <c r="G184" s="153">
        <f>+G185</f>
        <v>10</v>
      </c>
      <c r="H184" s="153">
        <f>+H185</f>
        <v>48950</v>
      </c>
      <c r="I184" s="111"/>
      <c r="J184" s="153">
        <f>+J185</f>
        <v>12240</v>
      </c>
      <c r="K184" s="154" t="str">
        <f>+K185</f>
        <v>PASANG</v>
      </c>
      <c r="L184" s="110"/>
      <c r="M184" s="151"/>
    </row>
    <row r="185" spans="1:13" ht="13.5" hidden="1" x14ac:dyDescent="0.25">
      <c r="A185" s="2">
        <v>1</v>
      </c>
      <c r="B185" s="2">
        <v>15201</v>
      </c>
      <c r="C185" s="3" t="s">
        <v>211</v>
      </c>
      <c r="D185" s="3" t="s">
        <v>212</v>
      </c>
      <c r="E185" s="3" t="s">
        <v>213</v>
      </c>
      <c r="F185" s="2" t="s">
        <v>28</v>
      </c>
      <c r="G185" s="79">
        <v>10</v>
      </c>
      <c r="H185" s="35">
        <v>48950</v>
      </c>
      <c r="I185" s="3" t="s">
        <v>367</v>
      </c>
      <c r="J185" s="6">
        <v>12240</v>
      </c>
      <c r="K185" s="3" t="s">
        <v>172</v>
      </c>
      <c r="L185" s="8" t="s">
        <v>31</v>
      </c>
      <c r="M185" s="148"/>
    </row>
    <row r="186" spans="1:13" ht="13.5" hidden="1" x14ac:dyDescent="0.25">
      <c r="A186" s="2"/>
      <c r="B186" s="2"/>
      <c r="C186" s="3"/>
      <c r="D186" s="3"/>
      <c r="E186" s="3"/>
      <c r="F186" s="2"/>
      <c r="G186" s="79"/>
      <c r="H186" s="35"/>
      <c r="I186" s="3"/>
      <c r="J186" s="6"/>
      <c r="K186" s="3"/>
      <c r="L186" s="8"/>
      <c r="M186" s="148"/>
    </row>
    <row r="187" spans="1:13" ht="13.5" hidden="1" x14ac:dyDescent="0.25">
      <c r="A187" s="123">
        <v>1</v>
      </c>
      <c r="B187" s="105">
        <v>16</v>
      </c>
      <c r="C187" s="2016" t="s">
        <v>415</v>
      </c>
      <c r="D187" s="2017"/>
      <c r="E187" s="2017"/>
      <c r="F187" s="2018"/>
      <c r="G187" s="131">
        <f>+G190+G193</f>
        <v>18</v>
      </c>
      <c r="H187" s="131">
        <f>+H190</f>
        <v>160000</v>
      </c>
      <c r="I187" s="118"/>
      <c r="J187" s="131"/>
      <c r="K187" s="131"/>
      <c r="L187" s="110"/>
      <c r="M187" s="151"/>
    </row>
    <row r="188" spans="1:13" ht="13.5" hidden="1" x14ac:dyDescent="0.25">
      <c r="A188" s="123"/>
      <c r="B188" s="105"/>
      <c r="C188" s="2019"/>
      <c r="D188" s="2020"/>
      <c r="E188" s="2020"/>
      <c r="F188" s="2021"/>
      <c r="G188" s="131"/>
      <c r="H188" s="131"/>
      <c r="I188" s="118"/>
      <c r="J188" s="111"/>
      <c r="K188" s="118"/>
      <c r="L188" s="110"/>
      <c r="M188" s="151"/>
    </row>
    <row r="189" spans="1:13" ht="13.5" hidden="1" x14ac:dyDescent="0.25">
      <c r="A189" s="152"/>
      <c r="B189" s="2"/>
      <c r="C189" s="10"/>
      <c r="D189" s="3"/>
      <c r="E189" s="3"/>
      <c r="F189" s="2"/>
      <c r="G189" s="79"/>
      <c r="H189" s="35"/>
      <c r="I189" s="3"/>
      <c r="J189" s="6"/>
      <c r="K189" s="3"/>
      <c r="L189" s="8"/>
      <c r="M189" s="148"/>
    </row>
    <row r="190" spans="1:13" ht="13.5" hidden="1" x14ac:dyDescent="0.25">
      <c r="A190" s="123">
        <v>1</v>
      </c>
      <c r="B190" s="105">
        <f>+B191</f>
        <v>16221</v>
      </c>
      <c r="C190" s="108" t="s">
        <v>444</v>
      </c>
      <c r="D190" s="118"/>
      <c r="E190" s="118"/>
      <c r="F190" s="105"/>
      <c r="G190" s="153">
        <f>+G191</f>
        <v>8</v>
      </c>
      <c r="H190" s="153">
        <f>+H191</f>
        <v>160000</v>
      </c>
      <c r="I190" s="111"/>
      <c r="J190" s="153">
        <f>+J191</f>
        <v>1000</v>
      </c>
      <c r="K190" s="154" t="str">
        <f>+K191</f>
        <v>M3</v>
      </c>
      <c r="L190" s="110"/>
      <c r="M190" s="151"/>
    </row>
    <row r="191" spans="1:13" hidden="1" x14ac:dyDescent="0.25">
      <c r="A191" s="2">
        <v>1</v>
      </c>
      <c r="B191" s="2">
        <v>16221</v>
      </c>
      <c r="C191" s="4" t="s">
        <v>335</v>
      </c>
      <c r="D191" s="10" t="s">
        <v>182</v>
      </c>
      <c r="E191" s="10" t="s">
        <v>183</v>
      </c>
      <c r="F191" s="2" t="s">
        <v>28</v>
      </c>
      <c r="G191" s="79">
        <v>8</v>
      </c>
      <c r="H191" s="35">
        <v>160000</v>
      </c>
      <c r="I191" s="10" t="s">
        <v>184</v>
      </c>
      <c r="J191" s="6">
        <v>1000</v>
      </c>
      <c r="K191" s="10" t="s">
        <v>185</v>
      </c>
      <c r="L191" s="8">
        <v>2009</v>
      </c>
      <c r="M191" s="4" t="s">
        <v>174</v>
      </c>
    </row>
    <row r="192" spans="1:13" hidden="1" x14ac:dyDescent="0.25">
      <c r="A192" s="2"/>
      <c r="B192" s="2"/>
      <c r="C192" s="4"/>
      <c r="D192" s="10"/>
      <c r="E192" s="10"/>
      <c r="F192" s="2"/>
      <c r="G192" s="79"/>
      <c r="H192" s="35"/>
      <c r="I192" s="10"/>
      <c r="J192" s="6"/>
      <c r="K192" s="10"/>
      <c r="L192" s="8"/>
      <c r="M192" s="4"/>
    </row>
    <row r="193" spans="1:13" ht="13.5" hidden="1" x14ac:dyDescent="0.25">
      <c r="A193" s="123">
        <v>1</v>
      </c>
      <c r="B193" s="105">
        <f>+B194</f>
        <v>16230</v>
      </c>
      <c r="C193" s="108" t="s">
        <v>436</v>
      </c>
      <c r="D193" s="118"/>
      <c r="E193" s="118"/>
      <c r="F193" s="105"/>
      <c r="G193" s="153">
        <f>+G194</f>
        <v>10</v>
      </c>
      <c r="H193" s="153">
        <f>+H194</f>
        <v>10015</v>
      </c>
      <c r="I193" s="111"/>
      <c r="J193" s="153">
        <f>+J194</f>
        <v>1500</v>
      </c>
      <c r="K193" s="154" t="str">
        <f>+K194</f>
        <v>BUAH</v>
      </c>
      <c r="L193" s="110"/>
      <c r="M193" s="151"/>
    </row>
    <row r="194" spans="1:13" ht="13.5" hidden="1" x14ac:dyDescent="0.25">
      <c r="A194" s="150">
        <v>1</v>
      </c>
      <c r="B194" s="2">
        <v>16230</v>
      </c>
      <c r="C194" s="4" t="s">
        <v>214</v>
      </c>
      <c r="D194" s="3" t="s">
        <v>215</v>
      </c>
      <c r="E194" s="3" t="s">
        <v>216</v>
      </c>
      <c r="F194" s="2" t="s">
        <v>28</v>
      </c>
      <c r="G194" s="79">
        <v>10</v>
      </c>
      <c r="H194" s="35">
        <v>10015</v>
      </c>
      <c r="I194" s="3" t="s">
        <v>141</v>
      </c>
      <c r="J194" s="6">
        <v>1500</v>
      </c>
      <c r="K194" s="10" t="s">
        <v>68</v>
      </c>
      <c r="L194" s="8" t="s">
        <v>217</v>
      </c>
      <c r="M194" s="148"/>
    </row>
    <row r="195" spans="1:13" hidden="1" x14ac:dyDescent="0.25">
      <c r="A195" s="46"/>
      <c r="B195" s="46"/>
      <c r="C195" s="46"/>
      <c r="D195" s="46"/>
      <c r="E195" s="46"/>
      <c r="F195" s="46"/>
      <c r="G195" s="46"/>
      <c r="H195" s="100"/>
      <c r="I195" s="90"/>
      <c r="J195" s="46"/>
      <c r="K195" s="101"/>
      <c r="L195" s="46"/>
      <c r="M195" s="91"/>
    </row>
    <row r="196" spans="1:13" hidden="1" x14ac:dyDescent="0.25">
      <c r="A196" s="162">
        <v>34</v>
      </c>
      <c r="B196" s="115">
        <v>10</v>
      </c>
      <c r="C196" s="121" t="s">
        <v>409</v>
      </c>
      <c r="D196" s="144"/>
      <c r="E196" s="144"/>
      <c r="F196" s="144"/>
      <c r="G196" s="163">
        <f>+G198+G222+G227</f>
        <v>68</v>
      </c>
      <c r="H196" s="163">
        <f>+H198+H222+H227</f>
        <v>0</v>
      </c>
      <c r="I196" s="164"/>
      <c r="J196" s="144"/>
      <c r="K196" s="165"/>
      <c r="L196" s="144"/>
      <c r="M196" s="166"/>
    </row>
    <row r="197" spans="1:13" hidden="1" x14ac:dyDescent="0.25">
      <c r="A197" s="53"/>
      <c r="B197" s="53"/>
      <c r="C197" s="53"/>
      <c r="D197" s="53"/>
      <c r="E197" s="53"/>
      <c r="F197" s="53"/>
      <c r="G197" s="53"/>
      <c r="H197" s="155"/>
      <c r="I197" s="73"/>
      <c r="J197" s="53"/>
      <c r="K197" s="156"/>
      <c r="L197" s="53"/>
      <c r="M197" s="157"/>
    </row>
    <row r="198" spans="1:13" hidden="1" x14ac:dyDescent="0.25">
      <c r="A198" s="123">
        <v>22</v>
      </c>
      <c r="B198" s="105">
        <f>+B199</f>
        <v>10391</v>
      </c>
      <c r="C198" s="106" t="s">
        <v>428</v>
      </c>
      <c r="D198" s="118"/>
      <c r="E198" s="118"/>
      <c r="F198" s="105"/>
      <c r="G198" s="113">
        <f>SUM(G199:G220)</f>
        <v>44</v>
      </c>
      <c r="H198" s="113">
        <f>SUM(H199:H220)</f>
        <v>0</v>
      </c>
      <c r="I198" s="111"/>
      <c r="J198" s="113">
        <f>SUM(J199:J220)</f>
        <v>0</v>
      </c>
      <c r="K198" s="110" t="str">
        <f>+K199</f>
        <v>Kg</v>
      </c>
      <c r="L198" s="110"/>
      <c r="M198" s="105"/>
    </row>
    <row r="199" spans="1:13" hidden="1" x14ac:dyDescent="0.25">
      <c r="A199" s="53">
        <v>1</v>
      </c>
      <c r="B199" s="53">
        <v>10391</v>
      </c>
      <c r="C199" s="94" t="s">
        <v>69</v>
      </c>
      <c r="D199" s="97" t="s">
        <v>270</v>
      </c>
      <c r="E199" s="97" t="s">
        <v>283</v>
      </c>
      <c r="F199" s="53" t="s">
        <v>28</v>
      </c>
      <c r="G199" s="54">
        <v>2</v>
      </c>
      <c r="H199" s="86" t="s">
        <v>69</v>
      </c>
      <c r="I199" s="98" t="s">
        <v>249</v>
      </c>
      <c r="J199" s="55">
        <f t="shared" ref="J199:J225" si="0">R199</f>
        <v>0</v>
      </c>
      <c r="K199" s="99" t="s">
        <v>351</v>
      </c>
      <c r="L199" s="86" t="s">
        <v>69</v>
      </c>
      <c r="M199" s="53"/>
    </row>
    <row r="200" spans="1:13" hidden="1" x14ac:dyDescent="0.25">
      <c r="A200" s="53">
        <v>2</v>
      </c>
      <c r="B200" s="53">
        <v>10391</v>
      </c>
      <c r="C200" s="70" t="s">
        <v>69</v>
      </c>
      <c r="D200" s="10" t="s">
        <v>271</v>
      </c>
      <c r="E200" s="10" t="s">
        <v>283</v>
      </c>
      <c r="F200" s="2" t="s">
        <v>28</v>
      </c>
      <c r="G200" s="8">
        <v>2</v>
      </c>
      <c r="H200" s="70" t="s">
        <v>69</v>
      </c>
      <c r="I200" s="42" t="s">
        <v>249</v>
      </c>
      <c r="J200" s="4">
        <f t="shared" si="0"/>
        <v>0</v>
      </c>
      <c r="K200" s="83" t="s">
        <v>351</v>
      </c>
      <c r="L200" s="70" t="s">
        <v>69</v>
      </c>
      <c r="M200" s="2"/>
    </row>
    <row r="201" spans="1:13" hidden="1" x14ac:dyDescent="0.25">
      <c r="A201" s="53">
        <v>3</v>
      </c>
      <c r="B201" s="53">
        <v>10391</v>
      </c>
      <c r="C201" s="70" t="s">
        <v>69</v>
      </c>
      <c r="D201" s="10" t="s">
        <v>272</v>
      </c>
      <c r="E201" s="10" t="s">
        <v>283</v>
      </c>
      <c r="F201" s="2" t="s">
        <v>28</v>
      </c>
      <c r="G201" s="8">
        <v>2</v>
      </c>
      <c r="H201" s="70" t="s">
        <v>69</v>
      </c>
      <c r="I201" s="80" t="s">
        <v>249</v>
      </c>
      <c r="J201" s="4">
        <f t="shared" si="0"/>
        <v>0</v>
      </c>
      <c r="K201" s="83" t="s">
        <v>351</v>
      </c>
      <c r="L201" s="70" t="s">
        <v>69</v>
      </c>
      <c r="M201" s="2"/>
    </row>
    <row r="202" spans="1:13" hidden="1" x14ac:dyDescent="0.25">
      <c r="A202" s="53">
        <v>4</v>
      </c>
      <c r="B202" s="53">
        <v>10391</v>
      </c>
      <c r="C202" s="70" t="s">
        <v>69</v>
      </c>
      <c r="D202" s="10" t="s">
        <v>273</v>
      </c>
      <c r="E202" s="10" t="s">
        <v>283</v>
      </c>
      <c r="F202" s="2" t="s">
        <v>28</v>
      </c>
      <c r="G202" s="8">
        <v>2</v>
      </c>
      <c r="H202" s="70" t="s">
        <v>69</v>
      </c>
      <c r="I202" s="42" t="s">
        <v>249</v>
      </c>
      <c r="J202" s="4">
        <f t="shared" si="0"/>
        <v>0</v>
      </c>
      <c r="K202" s="83" t="s">
        <v>351</v>
      </c>
      <c r="L202" s="70" t="s">
        <v>69</v>
      </c>
      <c r="M202" s="2"/>
    </row>
    <row r="203" spans="1:13" hidden="1" x14ac:dyDescent="0.25">
      <c r="A203" s="53">
        <v>5</v>
      </c>
      <c r="B203" s="53">
        <v>10391</v>
      </c>
      <c r="C203" s="70" t="s">
        <v>69</v>
      </c>
      <c r="D203" s="10" t="s">
        <v>275</v>
      </c>
      <c r="E203" s="10" t="s">
        <v>283</v>
      </c>
      <c r="F203" s="2" t="s">
        <v>28</v>
      </c>
      <c r="G203" s="8">
        <v>2</v>
      </c>
      <c r="H203" s="70" t="s">
        <v>69</v>
      </c>
      <c r="I203" s="42" t="s">
        <v>249</v>
      </c>
      <c r="J203" s="4">
        <f t="shared" si="0"/>
        <v>0</v>
      </c>
      <c r="K203" s="83" t="s">
        <v>351</v>
      </c>
      <c r="L203" s="70" t="s">
        <v>69</v>
      </c>
      <c r="M203" s="2"/>
    </row>
    <row r="204" spans="1:13" hidden="1" x14ac:dyDescent="0.25">
      <c r="A204" s="53">
        <v>6</v>
      </c>
      <c r="B204" s="53">
        <v>10391</v>
      </c>
      <c r="C204" s="70" t="s">
        <v>69</v>
      </c>
      <c r="D204" s="10" t="s">
        <v>276</v>
      </c>
      <c r="E204" s="10" t="s">
        <v>283</v>
      </c>
      <c r="F204" s="2" t="s">
        <v>28</v>
      </c>
      <c r="G204" s="8">
        <v>2</v>
      </c>
      <c r="H204" s="70" t="s">
        <v>69</v>
      </c>
      <c r="I204" s="42" t="s">
        <v>249</v>
      </c>
      <c r="J204" s="4">
        <f t="shared" si="0"/>
        <v>0</v>
      </c>
      <c r="K204" s="83" t="s">
        <v>351</v>
      </c>
      <c r="L204" s="70" t="s">
        <v>69</v>
      </c>
      <c r="M204" s="2"/>
    </row>
    <row r="205" spans="1:13" hidden="1" x14ac:dyDescent="0.25">
      <c r="A205" s="53">
        <v>7</v>
      </c>
      <c r="B205" s="53">
        <v>10391</v>
      </c>
      <c r="C205" s="70" t="s">
        <v>69</v>
      </c>
      <c r="D205" s="10" t="s">
        <v>277</v>
      </c>
      <c r="E205" s="10" t="s">
        <v>283</v>
      </c>
      <c r="F205" s="2" t="s">
        <v>28</v>
      </c>
      <c r="G205" s="8">
        <v>2</v>
      </c>
      <c r="H205" s="70" t="s">
        <v>69</v>
      </c>
      <c r="I205" s="42" t="s">
        <v>249</v>
      </c>
      <c r="J205" s="4">
        <f t="shared" si="0"/>
        <v>0</v>
      </c>
      <c r="K205" s="83" t="s">
        <v>351</v>
      </c>
      <c r="L205" s="70" t="s">
        <v>69</v>
      </c>
      <c r="M205" s="2"/>
    </row>
    <row r="206" spans="1:13" hidden="1" x14ac:dyDescent="0.25">
      <c r="A206" s="53">
        <v>8</v>
      </c>
      <c r="B206" s="53">
        <v>10391</v>
      </c>
      <c r="C206" s="70"/>
      <c r="D206" s="10" t="s">
        <v>350</v>
      </c>
      <c r="E206" s="10" t="s">
        <v>283</v>
      </c>
      <c r="F206" s="2" t="s">
        <v>28</v>
      </c>
      <c r="G206" s="8">
        <v>2</v>
      </c>
      <c r="H206" s="70" t="s">
        <v>69</v>
      </c>
      <c r="I206" s="42" t="s">
        <v>249</v>
      </c>
      <c r="J206" s="4">
        <f t="shared" si="0"/>
        <v>0</v>
      </c>
      <c r="K206" s="83" t="s">
        <v>351</v>
      </c>
      <c r="L206" s="70"/>
      <c r="M206" s="2"/>
    </row>
    <row r="207" spans="1:13" hidden="1" x14ac:dyDescent="0.25">
      <c r="A207" s="53">
        <v>9</v>
      </c>
      <c r="B207" s="53">
        <v>10391</v>
      </c>
      <c r="C207" s="70" t="s">
        <v>69</v>
      </c>
      <c r="D207" s="10" t="s">
        <v>278</v>
      </c>
      <c r="E207" s="10" t="s">
        <v>283</v>
      </c>
      <c r="F207" s="2" t="s">
        <v>28</v>
      </c>
      <c r="G207" s="8">
        <v>2</v>
      </c>
      <c r="H207" s="70" t="s">
        <v>69</v>
      </c>
      <c r="I207" s="42" t="s">
        <v>249</v>
      </c>
      <c r="J207" s="4">
        <f t="shared" si="0"/>
        <v>0</v>
      </c>
      <c r="K207" s="83" t="s">
        <v>351</v>
      </c>
      <c r="L207" s="70" t="s">
        <v>69</v>
      </c>
      <c r="M207" s="2"/>
    </row>
    <row r="208" spans="1:13" hidden="1" x14ac:dyDescent="0.25">
      <c r="A208" s="53">
        <v>10</v>
      </c>
      <c r="B208" s="53">
        <v>10391</v>
      </c>
      <c r="C208" s="70" t="s">
        <v>69</v>
      </c>
      <c r="D208" s="10" t="s">
        <v>279</v>
      </c>
      <c r="E208" s="10" t="s">
        <v>283</v>
      </c>
      <c r="F208" s="2" t="s">
        <v>28</v>
      </c>
      <c r="G208" s="8">
        <v>2</v>
      </c>
      <c r="H208" s="70" t="s">
        <v>69</v>
      </c>
      <c r="I208" s="42" t="s">
        <v>249</v>
      </c>
      <c r="J208" s="4">
        <f t="shared" si="0"/>
        <v>0</v>
      </c>
      <c r="K208" s="83" t="s">
        <v>351</v>
      </c>
      <c r="L208" s="70" t="s">
        <v>69</v>
      </c>
      <c r="M208" s="2"/>
    </row>
    <row r="209" spans="1:13" hidden="1" x14ac:dyDescent="0.25">
      <c r="A209" s="53">
        <v>11</v>
      </c>
      <c r="B209" s="53">
        <v>10391</v>
      </c>
      <c r="C209" s="70" t="s">
        <v>69</v>
      </c>
      <c r="D209" s="10" t="s">
        <v>280</v>
      </c>
      <c r="E209" s="10" t="s">
        <v>283</v>
      </c>
      <c r="F209" s="2" t="s">
        <v>28</v>
      </c>
      <c r="G209" s="8">
        <v>2</v>
      </c>
      <c r="H209" s="70" t="s">
        <v>69</v>
      </c>
      <c r="I209" s="42" t="s">
        <v>249</v>
      </c>
      <c r="J209" s="4">
        <f t="shared" si="0"/>
        <v>0</v>
      </c>
      <c r="K209" s="83" t="s">
        <v>351</v>
      </c>
      <c r="L209" s="70" t="s">
        <v>69</v>
      </c>
      <c r="M209" s="2"/>
    </row>
    <row r="210" spans="1:13" hidden="1" x14ac:dyDescent="0.25">
      <c r="A210" s="53">
        <v>12</v>
      </c>
      <c r="B210" s="53">
        <v>10391</v>
      </c>
      <c r="C210" s="70" t="s">
        <v>69</v>
      </c>
      <c r="D210" s="10" t="s">
        <v>336</v>
      </c>
      <c r="E210" s="10" t="s">
        <v>283</v>
      </c>
      <c r="F210" s="2" t="s">
        <v>28</v>
      </c>
      <c r="G210" s="8">
        <v>2</v>
      </c>
      <c r="H210" s="70" t="s">
        <v>69</v>
      </c>
      <c r="I210" s="42" t="s">
        <v>249</v>
      </c>
      <c r="J210" s="4">
        <f t="shared" si="0"/>
        <v>0</v>
      </c>
      <c r="K210" s="83" t="s">
        <v>351</v>
      </c>
      <c r="L210" s="70" t="s">
        <v>69</v>
      </c>
      <c r="M210" s="2"/>
    </row>
    <row r="211" spans="1:13" hidden="1" x14ac:dyDescent="0.25">
      <c r="A211" s="53">
        <v>13</v>
      </c>
      <c r="B211" s="53">
        <v>10391</v>
      </c>
      <c r="C211" s="70" t="s">
        <v>69</v>
      </c>
      <c r="D211" s="10" t="s">
        <v>337</v>
      </c>
      <c r="E211" s="10" t="s">
        <v>338</v>
      </c>
      <c r="F211" s="2" t="s">
        <v>28</v>
      </c>
      <c r="G211" s="8">
        <v>2</v>
      </c>
      <c r="H211" s="70" t="s">
        <v>69</v>
      </c>
      <c r="I211" s="42" t="s">
        <v>249</v>
      </c>
      <c r="J211" s="4">
        <f t="shared" si="0"/>
        <v>0</v>
      </c>
      <c r="K211" s="83" t="s">
        <v>351</v>
      </c>
      <c r="L211" s="70" t="s">
        <v>69</v>
      </c>
      <c r="M211" s="2"/>
    </row>
    <row r="212" spans="1:13" hidden="1" x14ac:dyDescent="0.25">
      <c r="A212" s="53">
        <v>14</v>
      </c>
      <c r="B212" s="53">
        <v>10391</v>
      </c>
      <c r="C212" s="70" t="s">
        <v>69</v>
      </c>
      <c r="D212" s="10" t="s">
        <v>339</v>
      </c>
      <c r="E212" s="10" t="s">
        <v>338</v>
      </c>
      <c r="F212" s="2" t="s">
        <v>28</v>
      </c>
      <c r="G212" s="8">
        <v>2</v>
      </c>
      <c r="H212" s="70" t="s">
        <v>69</v>
      </c>
      <c r="I212" s="42" t="s">
        <v>249</v>
      </c>
      <c r="J212" s="4">
        <f t="shared" si="0"/>
        <v>0</v>
      </c>
      <c r="K212" s="83" t="s">
        <v>351</v>
      </c>
      <c r="L212" s="70" t="s">
        <v>69</v>
      </c>
      <c r="M212" s="2"/>
    </row>
    <row r="213" spans="1:13" hidden="1" x14ac:dyDescent="0.25">
      <c r="A213" s="53">
        <v>15</v>
      </c>
      <c r="B213" s="53">
        <v>10391</v>
      </c>
      <c r="C213" s="70" t="s">
        <v>69</v>
      </c>
      <c r="D213" s="34" t="s">
        <v>340</v>
      </c>
      <c r="E213" s="10" t="s">
        <v>338</v>
      </c>
      <c r="F213" s="16" t="s">
        <v>28</v>
      </c>
      <c r="G213" s="8">
        <v>2</v>
      </c>
      <c r="H213" s="70" t="s">
        <v>69</v>
      </c>
      <c r="I213" s="34" t="s">
        <v>249</v>
      </c>
      <c r="J213" s="4">
        <f t="shared" si="0"/>
        <v>0</v>
      </c>
      <c r="K213" s="83" t="s">
        <v>351</v>
      </c>
      <c r="L213" s="70" t="s">
        <v>69</v>
      </c>
      <c r="M213" s="2"/>
    </row>
    <row r="214" spans="1:13" hidden="1" x14ac:dyDescent="0.25">
      <c r="A214" s="53">
        <v>16</v>
      </c>
      <c r="B214" s="53">
        <v>10391</v>
      </c>
      <c r="C214" s="70" t="s">
        <v>69</v>
      </c>
      <c r="D214" s="34" t="s">
        <v>341</v>
      </c>
      <c r="E214" s="10" t="s">
        <v>338</v>
      </c>
      <c r="F214" s="16" t="s">
        <v>28</v>
      </c>
      <c r="G214" s="8">
        <v>2</v>
      </c>
      <c r="H214" s="70" t="s">
        <v>69</v>
      </c>
      <c r="I214" s="34" t="s">
        <v>249</v>
      </c>
      <c r="J214" s="4">
        <f t="shared" si="0"/>
        <v>0</v>
      </c>
      <c r="K214" s="83" t="s">
        <v>351</v>
      </c>
      <c r="L214" s="70" t="s">
        <v>69</v>
      </c>
      <c r="M214" s="2"/>
    </row>
    <row r="215" spans="1:13" hidden="1" x14ac:dyDescent="0.25">
      <c r="A215" s="53">
        <v>17</v>
      </c>
      <c r="B215" s="53">
        <v>10391</v>
      </c>
      <c r="C215" s="70" t="s">
        <v>69</v>
      </c>
      <c r="D215" s="34" t="s">
        <v>342</v>
      </c>
      <c r="E215" s="10" t="s">
        <v>338</v>
      </c>
      <c r="F215" s="16" t="s">
        <v>28</v>
      </c>
      <c r="G215" s="8">
        <v>2</v>
      </c>
      <c r="H215" s="70" t="s">
        <v>69</v>
      </c>
      <c r="I215" s="34" t="s">
        <v>249</v>
      </c>
      <c r="J215" s="4">
        <f t="shared" si="0"/>
        <v>0</v>
      </c>
      <c r="K215" s="83" t="s">
        <v>351</v>
      </c>
      <c r="L215" s="70" t="s">
        <v>69</v>
      </c>
      <c r="M215" s="2"/>
    </row>
    <row r="216" spans="1:13" hidden="1" x14ac:dyDescent="0.25">
      <c r="A216" s="53">
        <v>18</v>
      </c>
      <c r="B216" s="53">
        <v>10391</v>
      </c>
      <c r="C216" s="70" t="s">
        <v>69</v>
      </c>
      <c r="D216" s="34" t="s">
        <v>343</v>
      </c>
      <c r="E216" s="10" t="s">
        <v>348</v>
      </c>
      <c r="F216" s="16" t="s">
        <v>28</v>
      </c>
      <c r="G216" s="8">
        <v>2</v>
      </c>
      <c r="H216" s="70" t="s">
        <v>69</v>
      </c>
      <c r="I216" s="34" t="s">
        <v>249</v>
      </c>
      <c r="J216" s="4">
        <f t="shared" si="0"/>
        <v>0</v>
      </c>
      <c r="K216" s="83" t="s">
        <v>351</v>
      </c>
      <c r="L216" s="70" t="s">
        <v>69</v>
      </c>
      <c r="M216" s="2"/>
    </row>
    <row r="217" spans="1:13" hidden="1" x14ac:dyDescent="0.25">
      <c r="A217" s="53">
        <v>19</v>
      </c>
      <c r="B217" s="53">
        <v>10391</v>
      </c>
      <c r="C217" s="70" t="s">
        <v>69</v>
      </c>
      <c r="D217" s="48" t="s">
        <v>344</v>
      </c>
      <c r="E217" s="10" t="s">
        <v>348</v>
      </c>
      <c r="F217" s="2" t="s">
        <v>28</v>
      </c>
      <c r="G217" s="8">
        <v>2</v>
      </c>
      <c r="H217" s="70" t="s">
        <v>69</v>
      </c>
      <c r="I217" s="34" t="s">
        <v>249</v>
      </c>
      <c r="J217" s="4">
        <f t="shared" si="0"/>
        <v>0</v>
      </c>
      <c r="K217" s="83" t="s">
        <v>351</v>
      </c>
      <c r="L217" s="70" t="s">
        <v>69</v>
      </c>
      <c r="M217" s="2"/>
    </row>
    <row r="218" spans="1:13" hidden="1" x14ac:dyDescent="0.25">
      <c r="A218" s="53">
        <v>20</v>
      </c>
      <c r="B218" s="53">
        <v>10391</v>
      </c>
      <c r="C218" s="70" t="s">
        <v>69</v>
      </c>
      <c r="D218" s="4" t="s">
        <v>345</v>
      </c>
      <c r="E218" s="10" t="s">
        <v>348</v>
      </c>
      <c r="F218" s="2" t="s">
        <v>28</v>
      </c>
      <c r="G218" s="8">
        <v>2</v>
      </c>
      <c r="H218" s="70" t="s">
        <v>69</v>
      </c>
      <c r="I218" s="34" t="s">
        <v>249</v>
      </c>
      <c r="J218" s="4">
        <f t="shared" si="0"/>
        <v>0</v>
      </c>
      <c r="K218" s="83" t="s">
        <v>351</v>
      </c>
      <c r="L218" s="70" t="s">
        <v>69</v>
      </c>
      <c r="M218" s="2"/>
    </row>
    <row r="219" spans="1:13" hidden="1" x14ac:dyDescent="0.25">
      <c r="A219" s="53">
        <v>21</v>
      </c>
      <c r="B219" s="53">
        <v>10391</v>
      </c>
      <c r="C219" s="70" t="s">
        <v>69</v>
      </c>
      <c r="D219" s="4" t="s">
        <v>346</v>
      </c>
      <c r="E219" s="4" t="s">
        <v>349</v>
      </c>
      <c r="F219" s="2" t="s">
        <v>28</v>
      </c>
      <c r="G219" s="8">
        <v>2</v>
      </c>
      <c r="H219" s="70" t="s">
        <v>69</v>
      </c>
      <c r="I219" s="34" t="s">
        <v>249</v>
      </c>
      <c r="J219" s="4">
        <f t="shared" si="0"/>
        <v>0</v>
      </c>
      <c r="K219" s="83" t="s">
        <v>351</v>
      </c>
      <c r="L219" s="70" t="s">
        <v>69</v>
      </c>
      <c r="M219" s="2"/>
    </row>
    <row r="220" spans="1:13" hidden="1" x14ac:dyDescent="0.25">
      <c r="A220" s="53">
        <v>22</v>
      </c>
      <c r="B220" s="53">
        <v>10391</v>
      </c>
      <c r="C220" s="70" t="s">
        <v>69</v>
      </c>
      <c r="D220" s="4" t="s">
        <v>347</v>
      </c>
      <c r="E220" s="4" t="s">
        <v>349</v>
      </c>
      <c r="F220" s="2" t="s">
        <v>28</v>
      </c>
      <c r="G220" s="8">
        <v>2</v>
      </c>
      <c r="H220" s="70" t="s">
        <v>69</v>
      </c>
      <c r="I220" s="34" t="s">
        <v>249</v>
      </c>
      <c r="J220" s="4">
        <f t="shared" si="0"/>
        <v>0</v>
      </c>
      <c r="K220" s="83" t="s">
        <v>351</v>
      </c>
      <c r="L220" s="70" t="s">
        <v>69</v>
      </c>
      <c r="M220" s="2"/>
    </row>
    <row r="221" spans="1:13" hidden="1" x14ac:dyDescent="0.25">
      <c r="A221" s="53"/>
      <c r="B221" s="53"/>
      <c r="C221" s="70"/>
      <c r="D221" s="158"/>
      <c r="E221" s="4"/>
      <c r="F221" s="2"/>
      <c r="G221" s="8"/>
      <c r="H221" s="70"/>
      <c r="I221" s="34"/>
      <c r="J221" s="4"/>
      <c r="K221" s="83"/>
      <c r="L221" s="70"/>
      <c r="M221" s="2"/>
    </row>
    <row r="222" spans="1:13" hidden="1" x14ac:dyDescent="0.25">
      <c r="A222" s="123">
        <v>3</v>
      </c>
      <c r="B222" s="105">
        <f>+B223</f>
        <v>10392</v>
      </c>
      <c r="C222" s="106" t="s">
        <v>429</v>
      </c>
      <c r="D222" s="118"/>
      <c r="E222" s="118"/>
      <c r="F222" s="105"/>
      <c r="G222" s="113">
        <f>SUM(G223:G225)</f>
        <v>6</v>
      </c>
      <c r="H222" s="113">
        <f>SUM(H223:H225)</f>
        <v>0</v>
      </c>
      <c r="I222" s="111"/>
      <c r="J222" s="113">
        <f>SUM(J223:J225)</f>
        <v>0</v>
      </c>
      <c r="K222" s="110" t="str">
        <f>+K223</f>
        <v>Kg</v>
      </c>
      <c r="L222" s="110"/>
      <c r="M222" s="105"/>
    </row>
    <row r="223" spans="1:13" hidden="1" x14ac:dyDescent="0.25">
      <c r="A223" s="53">
        <v>1</v>
      </c>
      <c r="B223" s="53">
        <v>10392</v>
      </c>
      <c r="C223" s="70" t="s">
        <v>69</v>
      </c>
      <c r="D223" s="42" t="s">
        <v>274</v>
      </c>
      <c r="E223" s="10" t="s">
        <v>283</v>
      </c>
      <c r="F223" s="2" t="s">
        <v>28</v>
      </c>
      <c r="G223" s="8">
        <v>2</v>
      </c>
      <c r="H223" s="70" t="s">
        <v>69</v>
      </c>
      <c r="I223" s="34" t="s">
        <v>269</v>
      </c>
      <c r="J223" s="4">
        <f t="shared" si="0"/>
        <v>0</v>
      </c>
      <c r="K223" s="83" t="s">
        <v>351</v>
      </c>
      <c r="L223" s="70" t="s">
        <v>69</v>
      </c>
      <c r="M223" s="2"/>
    </row>
    <row r="224" spans="1:13" hidden="1" x14ac:dyDescent="0.25">
      <c r="A224" s="53">
        <v>2</v>
      </c>
      <c r="B224" s="53">
        <v>10392</v>
      </c>
      <c r="C224" s="70" t="s">
        <v>69</v>
      </c>
      <c r="D224" s="10" t="s">
        <v>281</v>
      </c>
      <c r="E224" s="10" t="s">
        <v>283</v>
      </c>
      <c r="F224" s="2" t="s">
        <v>28</v>
      </c>
      <c r="G224" s="8">
        <v>2</v>
      </c>
      <c r="H224" s="70" t="s">
        <v>69</v>
      </c>
      <c r="I224" s="34" t="s">
        <v>269</v>
      </c>
      <c r="J224" s="4">
        <f t="shared" si="0"/>
        <v>0</v>
      </c>
      <c r="K224" s="83" t="s">
        <v>351</v>
      </c>
      <c r="L224" s="70" t="s">
        <v>69</v>
      </c>
      <c r="M224" s="2"/>
    </row>
    <row r="225" spans="1:13" hidden="1" x14ac:dyDescent="0.25">
      <c r="A225" s="53">
        <v>3</v>
      </c>
      <c r="B225" s="53">
        <v>10392</v>
      </c>
      <c r="C225" s="70" t="s">
        <v>69</v>
      </c>
      <c r="D225" s="10" t="s">
        <v>282</v>
      </c>
      <c r="E225" s="10" t="s">
        <v>283</v>
      </c>
      <c r="F225" s="2" t="s">
        <v>28</v>
      </c>
      <c r="G225" s="8">
        <v>2</v>
      </c>
      <c r="H225" s="70" t="s">
        <v>69</v>
      </c>
      <c r="I225" s="34" t="s">
        <v>269</v>
      </c>
      <c r="J225" s="4">
        <f t="shared" si="0"/>
        <v>0</v>
      </c>
      <c r="K225" s="83" t="s">
        <v>351</v>
      </c>
      <c r="L225" s="70" t="s">
        <v>69</v>
      </c>
      <c r="M225" s="2"/>
    </row>
    <row r="226" spans="1:13" hidden="1" x14ac:dyDescent="0.25">
      <c r="A226" s="53"/>
      <c r="B226" s="53"/>
      <c r="C226" s="85"/>
      <c r="D226" s="159"/>
      <c r="E226" s="159"/>
      <c r="F226" s="39"/>
      <c r="G226" s="41"/>
      <c r="H226" s="85"/>
      <c r="I226" s="160"/>
      <c r="J226" s="36"/>
      <c r="K226" s="161"/>
      <c r="L226" s="85"/>
      <c r="M226" s="39"/>
    </row>
    <row r="227" spans="1:13" hidden="1" x14ac:dyDescent="0.25">
      <c r="A227" s="123">
        <v>3</v>
      </c>
      <c r="B227" s="105">
        <f>+B228</f>
        <v>10794</v>
      </c>
      <c r="C227" s="106" t="s">
        <v>422</v>
      </c>
      <c r="D227" s="118"/>
      <c r="E227" s="118"/>
      <c r="F227" s="105"/>
      <c r="G227" s="113">
        <f>SUM(G228:G236)</f>
        <v>18</v>
      </c>
      <c r="H227" s="113">
        <f>SUM(H228:H236)</f>
        <v>0</v>
      </c>
      <c r="I227" s="111"/>
      <c r="J227" s="113">
        <f>SUM(J228:J236)</f>
        <v>0</v>
      </c>
      <c r="K227" s="113">
        <f>SUM(K228:K236)</f>
        <v>0</v>
      </c>
      <c r="L227" s="110"/>
      <c r="M227" s="105"/>
    </row>
    <row r="228" spans="1:13" hidden="1" x14ac:dyDescent="0.25">
      <c r="A228" s="53">
        <v>1</v>
      </c>
      <c r="B228" s="2">
        <v>10794</v>
      </c>
      <c r="C228" s="85" t="s">
        <v>69</v>
      </c>
      <c r="D228" s="36" t="s">
        <v>352</v>
      </c>
      <c r="E228" s="36" t="s">
        <v>354</v>
      </c>
      <c r="F228" s="39" t="s">
        <v>28</v>
      </c>
      <c r="G228" s="39">
        <v>2</v>
      </c>
      <c r="H228" s="85" t="s">
        <v>69</v>
      </c>
      <c r="I228" s="81" t="s">
        <v>353</v>
      </c>
      <c r="J228" s="68" t="s">
        <v>69</v>
      </c>
      <c r="K228" s="82" t="s">
        <v>69</v>
      </c>
      <c r="L228" s="85" t="s">
        <v>69</v>
      </c>
      <c r="M228" s="39"/>
    </row>
    <row r="229" spans="1:13" hidden="1" x14ac:dyDescent="0.25">
      <c r="A229" s="53">
        <v>2</v>
      </c>
      <c r="B229" s="53">
        <v>10794</v>
      </c>
      <c r="C229" s="86" t="s">
        <v>69</v>
      </c>
      <c r="D229" s="55" t="s">
        <v>355</v>
      </c>
      <c r="E229" s="55" t="s">
        <v>356</v>
      </c>
      <c r="F229" s="53" t="s">
        <v>28</v>
      </c>
      <c r="G229" s="53">
        <v>2</v>
      </c>
      <c r="H229" s="86" t="s">
        <v>69</v>
      </c>
      <c r="I229" s="55" t="s">
        <v>357</v>
      </c>
      <c r="J229" s="103" t="s">
        <v>69</v>
      </c>
      <c r="K229" s="103" t="s">
        <v>69</v>
      </c>
      <c r="L229" s="86" t="s">
        <v>69</v>
      </c>
      <c r="M229" s="53"/>
    </row>
    <row r="230" spans="1:13" hidden="1" x14ac:dyDescent="0.25">
      <c r="A230" s="53">
        <v>3</v>
      </c>
      <c r="B230" s="2">
        <v>10794</v>
      </c>
      <c r="C230" s="70" t="s">
        <v>69</v>
      </c>
      <c r="D230" s="4" t="s">
        <v>358</v>
      </c>
      <c r="E230" s="4" t="s">
        <v>283</v>
      </c>
      <c r="F230" s="2" t="s">
        <v>28</v>
      </c>
      <c r="G230" s="2">
        <v>2</v>
      </c>
      <c r="H230" s="70" t="s">
        <v>69</v>
      </c>
      <c r="I230" s="4" t="s">
        <v>360</v>
      </c>
      <c r="J230" s="87" t="s">
        <v>69</v>
      </c>
      <c r="K230" s="87" t="s">
        <v>69</v>
      </c>
      <c r="L230" s="70" t="s">
        <v>69</v>
      </c>
      <c r="M230" s="2"/>
    </row>
    <row r="231" spans="1:13" hidden="1" x14ac:dyDescent="0.25">
      <c r="A231" s="53">
        <v>4</v>
      </c>
      <c r="B231" s="2">
        <v>10794</v>
      </c>
      <c r="C231" s="70" t="s">
        <v>69</v>
      </c>
      <c r="D231" s="4" t="s">
        <v>359</v>
      </c>
      <c r="E231" s="4" t="s">
        <v>356</v>
      </c>
      <c r="F231" s="2" t="s">
        <v>28</v>
      </c>
      <c r="G231" s="2">
        <v>2</v>
      </c>
      <c r="H231" s="70" t="s">
        <v>69</v>
      </c>
      <c r="I231" s="4" t="s">
        <v>361</v>
      </c>
      <c r="J231" s="87" t="s">
        <v>69</v>
      </c>
      <c r="K231" s="87" t="s">
        <v>69</v>
      </c>
      <c r="L231" s="70" t="s">
        <v>69</v>
      </c>
      <c r="M231" s="2"/>
    </row>
    <row r="232" spans="1:13" hidden="1" x14ac:dyDescent="0.25">
      <c r="A232" s="53">
        <v>5</v>
      </c>
      <c r="B232" s="2">
        <v>10794</v>
      </c>
      <c r="C232" s="70" t="s">
        <v>69</v>
      </c>
      <c r="D232" s="4" t="s">
        <v>362</v>
      </c>
      <c r="E232" s="4" t="s">
        <v>283</v>
      </c>
      <c r="F232" s="2" t="s">
        <v>28</v>
      </c>
      <c r="G232" s="2">
        <v>2</v>
      </c>
      <c r="H232" s="70" t="s">
        <v>69</v>
      </c>
      <c r="I232" s="4" t="s">
        <v>363</v>
      </c>
      <c r="J232" s="87" t="s">
        <v>69</v>
      </c>
      <c r="K232" s="87" t="s">
        <v>69</v>
      </c>
      <c r="L232" s="87" t="s">
        <v>69</v>
      </c>
      <c r="M232" s="2"/>
    </row>
    <row r="233" spans="1:13" hidden="1" x14ac:dyDescent="0.25">
      <c r="A233" s="53">
        <v>6</v>
      </c>
      <c r="B233" s="2">
        <v>10794</v>
      </c>
      <c r="C233" s="84" t="s">
        <v>69</v>
      </c>
      <c r="D233" s="4" t="s">
        <v>369</v>
      </c>
      <c r="E233" s="47" t="s">
        <v>283</v>
      </c>
      <c r="F233" s="2" t="s">
        <v>28</v>
      </c>
      <c r="G233" s="2">
        <v>2</v>
      </c>
      <c r="H233" s="70" t="s">
        <v>69</v>
      </c>
      <c r="I233" s="4" t="s">
        <v>363</v>
      </c>
      <c r="J233" s="88"/>
      <c r="K233" s="87"/>
      <c r="L233" s="88"/>
      <c r="M233" s="2"/>
    </row>
    <row r="234" spans="1:13" hidden="1" x14ac:dyDescent="0.25">
      <c r="A234" s="53">
        <v>7</v>
      </c>
      <c r="B234" s="2">
        <v>10794</v>
      </c>
      <c r="C234" s="70"/>
      <c r="D234" s="36" t="s">
        <v>396</v>
      </c>
      <c r="E234" s="56" t="s">
        <v>397</v>
      </c>
      <c r="F234" s="39" t="s">
        <v>28</v>
      </c>
      <c r="G234" s="38">
        <v>2</v>
      </c>
      <c r="H234" s="70"/>
      <c r="I234" s="36" t="s">
        <v>398</v>
      </c>
      <c r="J234" s="89"/>
      <c r="K234" s="68"/>
      <c r="L234" s="89"/>
      <c r="M234" s="39"/>
    </row>
    <row r="235" spans="1:13" hidden="1" x14ac:dyDescent="0.25">
      <c r="A235" s="53">
        <v>8</v>
      </c>
      <c r="B235" s="2">
        <v>10794</v>
      </c>
      <c r="C235" s="85"/>
      <c r="D235" s="36" t="s">
        <v>399</v>
      </c>
      <c r="E235" s="56" t="s">
        <v>400</v>
      </c>
      <c r="F235" s="39" t="s">
        <v>28</v>
      </c>
      <c r="G235" s="38">
        <v>2</v>
      </c>
      <c r="H235" s="85"/>
      <c r="I235" s="36" t="s">
        <v>401</v>
      </c>
      <c r="J235" s="89"/>
      <c r="K235" s="68"/>
      <c r="L235" s="89"/>
      <c r="M235" s="39"/>
    </row>
    <row r="236" spans="1:13" hidden="1" x14ac:dyDescent="0.25">
      <c r="A236" s="53">
        <v>9</v>
      </c>
      <c r="B236" s="2">
        <v>10794</v>
      </c>
      <c r="C236" s="85" t="s">
        <v>69</v>
      </c>
      <c r="D236" s="36" t="s">
        <v>370</v>
      </c>
      <c r="E236" s="56" t="s">
        <v>338</v>
      </c>
      <c r="F236" s="39" t="s">
        <v>28</v>
      </c>
      <c r="G236" s="38">
        <v>2</v>
      </c>
      <c r="H236" s="85" t="s">
        <v>69</v>
      </c>
      <c r="I236" s="36" t="s">
        <v>371</v>
      </c>
      <c r="J236" s="102" t="s">
        <v>69</v>
      </c>
      <c r="K236" s="85" t="s">
        <v>69</v>
      </c>
      <c r="L236" s="102" t="s">
        <v>69</v>
      </c>
      <c r="M236" s="39"/>
    </row>
    <row r="237" spans="1:13" hidden="1" x14ac:dyDescent="0.25">
      <c r="A237" s="14"/>
      <c r="B237" s="14"/>
      <c r="C237" s="26"/>
      <c r="D237" s="12"/>
      <c r="E237" s="14"/>
      <c r="F237" s="26"/>
      <c r="G237" s="27"/>
      <c r="H237" s="26"/>
      <c r="I237" s="26"/>
      <c r="J237" s="26"/>
      <c r="K237" s="26"/>
      <c r="L237" s="26"/>
      <c r="M237" s="15"/>
    </row>
    <row r="238" spans="1:13" hidden="1" x14ac:dyDescent="0.25">
      <c r="A238" s="162">
        <v>17</v>
      </c>
      <c r="B238" s="115">
        <v>10</v>
      </c>
      <c r="C238" s="121" t="s">
        <v>409</v>
      </c>
      <c r="D238" s="144"/>
      <c r="E238" s="144"/>
      <c r="F238" s="144"/>
      <c r="G238" s="163">
        <f>+G240+G253</f>
        <v>64</v>
      </c>
      <c r="H238" s="163">
        <f>+H240+H253</f>
        <v>89480</v>
      </c>
      <c r="I238" s="164"/>
      <c r="J238" s="144"/>
      <c r="K238" s="165"/>
      <c r="L238" s="144"/>
      <c r="M238" s="166"/>
    </row>
    <row r="239" spans="1:13" hidden="1" x14ac:dyDescent="0.25">
      <c r="A239" s="167"/>
      <c r="B239" s="168"/>
      <c r="C239" s="132"/>
      <c r="D239" s="169"/>
      <c r="E239" s="164"/>
      <c r="F239" s="144"/>
      <c r="G239" s="170"/>
      <c r="H239" s="163"/>
      <c r="I239" s="164"/>
      <c r="J239" s="144"/>
      <c r="K239" s="165"/>
      <c r="L239" s="144"/>
      <c r="M239" s="171"/>
    </row>
    <row r="240" spans="1:13" hidden="1" x14ac:dyDescent="0.25">
      <c r="A240" s="123">
        <v>11</v>
      </c>
      <c r="B240" s="105">
        <f>+B241</f>
        <v>10211</v>
      </c>
      <c r="C240" s="106" t="s">
        <v>417</v>
      </c>
      <c r="D240" s="118"/>
      <c r="E240" s="118"/>
      <c r="F240" s="105"/>
      <c r="G240" s="113">
        <f>SUM(G241:G251)</f>
        <v>47</v>
      </c>
      <c r="H240" s="113">
        <f>SUM(H241:H251)</f>
        <v>18900</v>
      </c>
      <c r="I240" s="111"/>
      <c r="J240" s="113">
        <f>SUM(J241:J251)</f>
        <v>103</v>
      </c>
      <c r="K240" s="110" t="str">
        <f>+K241</f>
        <v>TON</v>
      </c>
      <c r="L240" s="110"/>
      <c r="M240" s="105"/>
    </row>
    <row r="241" spans="1:13" ht="13.5" hidden="1" x14ac:dyDescent="0.25">
      <c r="A241" s="2">
        <v>1</v>
      </c>
      <c r="B241" s="39">
        <v>10211</v>
      </c>
      <c r="C241" s="71" t="s">
        <v>307</v>
      </c>
      <c r="D241" s="3" t="s">
        <v>308</v>
      </c>
      <c r="E241" s="3" t="s">
        <v>309</v>
      </c>
      <c r="F241" s="2" t="s">
        <v>28</v>
      </c>
      <c r="G241" s="79">
        <v>4</v>
      </c>
      <c r="H241" s="5">
        <v>1400</v>
      </c>
      <c r="I241" s="3" t="s">
        <v>310</v>
      </c>
      <c r="J241" s="6">
        <v>15</v>
      </c>
      <c r="K241" s="3" t="s">
        <v>30</v>
      </c>
      <c r="L241" s="8" t="s">
        <v>99</v>
      </c>
      <c r="M241" s="9"/>
    </row>
    <row r="242" spans="1:13" ht="13.5" hidden="1" x14ac:dyDescent="0.25">
      <c r="A242" s="2">
        <v>2</v>
      </c>
      <c r="B242" s="39">
        <v>10211</v>
      </c>
      <c r="C242" s="71" t="s">
        <v>311</v>
      </c>
      <c r="D242" s="3" t="s">
        <v>312</v>
      </c>
      <c r="E242" s="3" t="s">
        <v>309</v>
      </c>
      <c r="F242" s="2" t="s">
        <v>28</v>
      </c>
      <c r="G242" s="79">
        <v>4</v>
      </c>
      <c r="H242" s="5">
        <v>1600</v>
      </c>
      <c r="I242" s="3" t="s">
        <v>310</v>
      </c>
      <c r="J242" s="6">
        <v>7</v>
      </c>
      <c r="K242" s="3" t="s">
        <v>30</v>
      </c>
      <c r="L242" s="8" t="s">
        <v>99</v>
      </c>
      <c r="M242" s="9"/>
    </row>
    <row r="243" spans="1:13" ht="13.5" hidden="1" x14ac:dyDescent="0.25">
      <c r="A243" s="2">
        <v>3</v>
      </c>
      <c r="B243" s="39">
        <v>10211</v>
      </c>
      <c r="C243" s="71" t="s">
        <v>313</v>
      </c>
      <c r="D243" s="3" t="s">
        <v>314</v>
      </c>
      <c r="E243" s="3" t="s">
        <v>309</v>
      </c>
      <c r="F243" s="2" t="s">
        <v>28</v>
      </c>
      <c r="G243" s="79">
        <v>4</v>
      </c>
      <c r="H243" s="5">
        <v>1700</v>
      </c>
      <c r="I243" s="3" t="s">
        <v>310</v>
      </c>
      <c r="J243" s="6">
        <v>6</v>
      </c>
      <c r="K243" s="3" t="s">
        <v>30</v>
      </c>
      <c r="L243" s="8" t="s">
        <v>99</v>
      </c>
      <c r="M243" s="9"/>
    </row>
    <row r="244" spans="1:13" ht="13.5" hidden="1" x14ac:dyDescent="0.25">
      <c r="A244" s="2">
        <v>4</v>
      </c>
      <c r="B244" s="39">
        <v>10211</v>
      </c>
      <c r="C244" s="71" t="s">
        <v>315</v>
      </c>
      <c r="D244" s="3" t="s">
        <v>316</v>
      </c>
      <c r="E244" s="3" t="s">
        <v>309</v>
      </c>
      <c r="F244" s="2" t="s">
        <v>28</v>
      </c>
      <c r="G244" s="79">
        <v>4</v>
      </c>
      <c r="H244" s="5">
        <v>1700</v>
      </c>
      <c r="I244" s="3" t="s">
        <v>310</v>
      </c>
      <c r="J244" s="6">
        <v>12</v>
      </c>
      <c r="K244" s="3" t="s">
        <v>30</v>
      </c>
      <c r="L244" s="8" t="s">
        <v>99</v>
      </c>
      <c r="M244" s="9"/>
    </row>
    <row r="245" spans="1:13" ht="13.5" hidden="1" x14ac:dyDescent="0.25">
      <c r="A245" s="2">
        <v>5</v>
      </c>
      <c r="B245" s="39">
        <v>10211</v>
      </c>
      <c r="C245" s="71" t="s">
        <v>317</v>
      </c>
      <c r="D245" s="3" t="s">
        <v>318</v>
      </c>
      <c r="E245" s="3" t="s">
        <v>319</v>
      </c>
      <c r="F245" s="2" t="s">
        <v>28</v>
      </c>
      <c r="G245" s="79">
        <v>3</v>
      </c>
      <c r="H245" s="5">
        <v>1700</v>
      </c>
      <c r="I245" s="3" t="s">
        <v>310</v>
      </c>
      <c r="J245" s="6">
        <v>12</v>
      </c>
      <c r="K245" s="3" t="s">
        <v>30</v>
      </c>
      <c r="L245" s="8" t="s">
        <v>99</v>
      </c>
      <c r="M245" s="9"/>
    </row>
    <row r="246" spans="1:13" ht="13.5" hidden="1" x14ac:dyDescent="0.25">
      <c r="A246" s="2">
        <v>6</v>
      </c>
      <c r="B246" s="39">
        <v>10211</v>
      </c>
      <c r="C246" s="71" t="s">
        <v>320</v>
      </c>
      <c r="D246" s="3" t="s">
        <v>321</v>
      </c>
      <c r="E246" s="3" t="s">
        <v>309</v>
      </c>
      <c r="F246" s="2" t="s">
        <v>28</v>
      </c>
      <c r="G246" s="79">
        <v>5</v>
      </c>
      <c r="H246" s="5">
        <v>1700</v>
      </c>
      <c r="I246" s="3" t="s">
        <v>310</v>
      </c>
      <c r="J246" s="6">
        <v>10</v>
      </c>
      <c r="K246" s="3" t="s">
        <v>30</v>
      </c>
      <c r="L246" s="8" t="s">
        <v>99</v>
      </c>
      <c r="M246" s="9"/>
    </row>
    <row r="247" spans="1:13" ht="13.5" hidden="1" x14ac:dyDescent="0.25">
      <c r="A247" s="2">
        <v>7</v>
      </c>
      <c r="B247" s="2">
        <v>10211</v>
      </c>
      <c r="C247" s="71" t="s">
        <v>148</v>
      </c>
      <c r="D247" s="3" t="s">
        <v>322</v>
      </c>
      <c r="E247" s="3" t="s">
        <v>309</v>
      </c>
      <c r="F247" s="2" t="s">
        <v>28</v>
      </c>
      <c r="G247" s="79">
        <v>4</v>
      </c>
      <c r="H247" s="5">
        <v>2000</v>
      </c>
      <c r="I247" s="3" t="s">
        <v>310</v>
      </c>
      <c r="J247" s="6">
        <v>7</v>
      </c>
      <c r="K247" s="3" t="s">
        <v>30</v>
      </c>
      <c r="L247" s="8" t="s">
        <v>99</v>
      </c>
      <c r="M247" s="9"/>
    </row>
    <row r="248" spans="1:13" ht="13.5" hidden="1" x14ac:dyDescent="0.25">
      <c r="A248" s="2">
        <v>8</v>
      </c>
      <c r="B248" s="53">
        <v>10211</v>
      </c>
      <c r="C248" s="71" t="s">
        <v>323</v>
      </c>
      <c r="D248" s="3" t="s">
        <v>324</v>
      </c>
      <c r="E248" s="3" t="s">
        <v>309</v>
      </c>
      <c r="F248" s="2" t="s">
        <v>28</v>
      </c>
      <c r="G248" s="79">
        <v>4</v>
      </c>
      <c r="H248" s="5">
        <v>1700</v>
      </c>
      <c r="I248" s="3" t="s">
        <v>310</v>
      </c>
      <c r="J248" s="6">
        <v>7</v>
      </c>
      <c r="K248" s="3" t="s">
        <v>30</v>
      </c>
      <c r="L248" s="8" t="s">
        <v>99</v>
      </c>
      <c r="M248" s="9"/>
    </row>
    <row r="249" spans="1:13" ht="13.5" hidden="1" x14ac:dyDescent="0.25">
      <c r="A249" s="2">
        <v>9</v>
      </c>
      <c r="B249" s="53">
        <v>10211</v>
      </c>
      <c r="C249" s="71" t="s">
        <v>325</v>
      </c>
      <c r="D249" s="3" t="s">
        <v>326</v>
      </c>
      <c r="E249" s="3" t="s">
        <v>309</v>
      </c>
      <c r="F249" s="2" t="s">
        <v>28</v>
      </c>
      <c r="G249" s="79">
        <v>5</v>
      </c>
      <c r="H249" s="5">
        <v>1700</v>
      </c>
      <c r="I249" s="3" t="s">
        <v>310</v>
      </c>
      <c r="J249" s="6">
        <v>8</v>
      </c>
      <c r="K249" s="3" t="s">
        <v>30</v>
      </c>
      <c r="L249" s="8" t="s">
        <v>99</v>
      </c>
      <c r="M249" s="9"/>
    </row>
    <row r="250" spans="1:13" ht="13.5" hidden="1" x14ac:dyDescent="0.25">
      <c r="A250" s="2">
        <v>10</v>
      </c>
      <c r="B250" s="53">
        <v>10211</v>
      </c>
      <c r="C250" s="71" t="s">
        <v>327</v>
      </c>
      <c r="D250" s="3" t="s">
        <v>328</v>
      </c>
      <c r="E250" s="3" t="s">
        <v>309</v>
      </c>
      <c r="F250" s="2" t="s">
        <v>28</v>
      </c>
      <c r="G250" s="79">
        <v>5</v>
      </c>
      <c r="H250" s="5">
        <v>1700</v>
      </c>
      <c r="I250" s="3" t="s">
        <v>310</v>
      </c>
      <c r="J250" s="6">
        <v>10</v>
      </c>
      <c r="K250" s="3" t="s">
        <v>30</v>
      </c>
      <c r="L250" s="8" t="s">
        <v>99</v>
      </c>
      <c r="M250" s="9"/>
    </row>
    <row r="251" spans="1:13" ht="13.5" hidden="1" x14ac:dyDescent="0.25">
      <c r="A251" s="2">
        <v>11</v>
      </c>
      <c r="B251" s="53">
        <v>10211</v>
      </c>
      <c r="C251" s="71" t="s">
        <v>329</v>
      </c>
      <c r="D251" s="3" t="s">
        <v>330</v>
      </c>
      <c r="E251" s="3" t="s">
        <v>309</v>
      </c>
      <c r="F251" s="2" t="s">
        <v>28</v>
      </c>
      <c r="G251" s="79">
        <v>5</v>
      </c>
      <c r="H251" s="5">
        <v>2000</v>
      </c>
      <c r="I251" s="3" t="s">
        <v>310</v>
      </c>
      <c r="J251" s="6">
        <v>9</v>
      </c>
      <c r="K251" s="3" t="s">
        <v>30</v>
      </c>
      <c r="L251" s="8" t="s">
        <v>99</v>
      </c>
      <c r="M251" s="9"/>
    </row>
    <row r="252" spans="1:13" ht="13.5" hidden="1" x14ac:dyDescent="0.25">
      <c r="A252" s="2"/>
      <c r="B252" s="53"/>
      <c r="C252" s="71"/>
      <c r="D252" s="3"/>
      <c r="E252" s="3"/>
      <c r="F252" s="2"/>
      <c r="G252" s="79"/>
      <c r="H252" s="5"/>
      <c r="I252" s="3"/>
      <c r="J252" s="6"/>
      <c r="K252" s="3"/>
      <c r="L252" s="8"/>
      <c r="M252" s="9"/>
    </row>
    <row r="253" spans="1:13" hidden="1" x14ac:dyDescent="0.25">
      <c r="A253" s="123">
        <v>6</v>
      </c>
      <c r="B253" s="105">
        <f>+B254</f>
        <v>10532</v>
      </c>
      <c r="C253" s="106" t="s">
        <v>421</v>
      </c>
      <c r="D253" s="118"/>
      <c r="E253" s="118"/>
      <c r="F253" s="105"/>
      <c r="G253" s="113">
        <f>SUM(G254:G259)</f>
        <v>17</v>
      </c>
      <c r="H253" s="113">
        <f>SUM(H254:H259)</f>
        <v>70580</v>
      </c>
      <c r="I253" s="111"/>
      <c r="J253" s="113">
        <f>SUM(J254:J259)</f>
        <v>5600</v>
      </c>
      <c r="K253" s="110" t="str">
        <f>+K254</f>
        <v>TON</v>
      </c>
      <c r="L253" s="110"/>
      <c r="M253" s="105"/>
    </row>
    <row r="254" spans="1:13" ht="13.5" hidden="1" x14ac:dyDescent="0.25">
      <c r="A254" s="2">
        <v>1</v>
      </c>
      <c r="B254" s="53">
        <v>10532</v>
      </c>
      <c r="C254" s="4" t="s">
        <v>286</v>
      </c>
      <c r="D254" s="3" t="s">
        <v>287</v>
      </c>
      <c r="E254" s="3" t="s">
        <v>288</v>
      </c>
      <c r="F254" s="2" t="s">
        <v>28</v>
      </c>
      <c r="G254" s="79">
        <v>5</v>
      </c>
      <c r="H254" s="5">
        <v>18500</v>
      </c>
      <c r="I254" s="3" t="s">
        <v>81</v>
      </c>
      <c r="J254" s="6">
        <v>1500</v>
      </c>
      <c r="K254" s="3" t="s">
        <v>30</v>
      </c>
      <c r="L254" s="8" t="s">
        <v>50</v>
      </c>
      <c r="M254" s="9"/>
    </row>
    <row r="255" spans="1:13" ht="13.5" hidden="1" x14ac:dyDescent="0.25">
      <c r="A255" s="2">
        <v>2</v>
      </c>
      <c r="B255" s="53">
        <v>10532</v>
      </c>
      <c r="C255" s="71" t="s">
        <v>145</v>
      </c>
      <c r="D255" s="3" t="s">
        <v>289</v>
      </c>
      <c r="E255" s="3" t="s">
        <v>290</v>
      </c>
      <c r="F255" s="2" t="s">
        <v>28</v>
      </c>
      <c r="G255" s="79">
        <v>2</v>
      </c>
      <c r="H255" s="5">
        <v>6000</v>
      </c>
      <c r="I255" s="3" t="s">
        <v>81</v>
      </c>
      <c r="J255" s="6">
        <v>600</v>
      </c>
      <c r="K255" s="3" t="s">
        <v>30</v>
      </c>
      <c r="L255" s="8" t="s">
        <v>99</v>
      </c>
      <c r="M255" s="9"/>
    </row>
    <row r="256" spans="1:13" ht="13.5" hidden="1" x14ac:dyDescent="0.25">
      <c r="A256" s="2">
        <v>3</v>
      </c>
      <c r="B256" s="53">
        <v>10532</v>
      </c>
      <c r="C256" s="3" t="s">
        <v>291</v>
      </c>
      <c r="D256" s="3" t="s">
        <v>292</v>
      </c>
      <c r="E256" s="3" t="s">
        <v>293</v>
      </c>
      <c r="F256" s="2" t="s">
        <v>28</v>
      </c>
      <c r="G256" s="79">
        <v>2</v>
      </c>
      <c r="H256" s="5">
        <v>7280</v>
      </c>
      <c r="I256" s="3" t="s">
        <v>197</v>
      </c>
      <c r="J256" s="6">
        <v>720</v>
      </c>
      <c r="K256" s="3" t="s">
        <v>30</v>
      </c>
      <c r="L256" s="8" t="s">
        <v>59</v>
      </c>
      <c r="M256" s="9"/>
    </row>
    <row r="257" spans="1:15" ht="13.5" hidden="1" x14ac:dyDescent="0.25">
      <c r="A257" s="2">
        <v>4</v>
      </c>
      <c r="B257" s="53">
        <v>10532</v>
      </c>
      <c r="C257" s="71" t="s">
        <v>294</v>
      </c>
      <c r="D257" s="3" t="s">
        <v>295</v>
      </c>
      <c r="E257" s="3" t="s">
        <v>296</v>
      </c>
      <c r="F257" s="2" t="s">
        <v>28</v>
      </c>
      <c r="G257" s="79">
        <v>2</v>
      </c>
      <c r="H257" s="5">
        <v>33000</v>
      </c>
      <c r="I257" s="3" t="s">
        <v>197</v>
      </c>
      <c r="J257" s="6">
        <v>1000</v>
      </c>
      <c r="K257" s="3" t="s">
        <v>30</v>
      </c>
      <c r="L257" s="8" t="s">
        <v>85</v>
      </c>
      <c r="M257" s="9"/>
    </row>
    <row r="258" spans="1:15" ht="13.5" hidden="1" x14ac:dyDescent="0.25">
      <c r="A258" s="2">
        <v>5</v>
      </c>
      <c r="B258" s="53">
        <v>10532</v>
      </c>
      <c r="C258" s="71" t="s">
        <v>125</v>
      </c>
      <c r="D258" s="3" t="s">
        <v>297</v>
      </c>
      <c r="E258" s="3" t="s">
        <v>298</v>
      </c>
      <c r="F258" s="2" t="s">
        <v>28</v>
      </c>
      <c r="G258" s="79">
        <v>2</v>
      </c>
      <c r="H258" s="5">
        <v>2300</v>
      </c>
      <c r="I258" s="3" t="s">
        <v>299</v>
      </c>
      <c r="J258" s="6">
        <v>1080</v>
      </c>
      <c r="K258" s="10" t="s">
        <v>68</v>
      </c>
      <c r="L258" s="8" t="s">
        <v>99</v>
      </c>
      <c r="M258" s="9"/>
    </row>
    <row r="259" spans="1:15" ht="13.5" hidden="1" x14ac:dyDescent="0.25">
      <c r="A259" s="2">
        <v>6</v>
      </c>
      <c r="B259" s="53">
        <v>10532</v>
      </c>
      <c r="C259" s="71" t="s">
        <v>300</v>
      </c>
      <c r="D259" s="3" t="s">
        <v>301</v>
      </c>
      <c r="E259" s="3" t="s">
        <v>302</v>
      </c>
      <c r="F259" s="2" t="s">
        <v>28</v>
      </c>
      <c r="G259" s="79">
        <v>4</v>
      </c>
      <c r="H259" s="5">
        <v>3500</v>
      </c>
      <c r="I259" s="3" t="s">
        <v>303</v>
      </c>
      <c r="J259" s="6">
        <v>700</v>
      </c>
      <c r="K259" s="3" t="s">
        <v>68</v>
      </c>
      <c r="L259" s="8" t="s">
        <v>50</v>
      </c>
      <c r="M259" s="9"/>
    </row>
    <row r="260" spans="1:15" ht="13.5" hidden="1" x14ac:dyDescent="0.25">
      <c r="A260" s="2"/>
      <c r="B260" s="53"/>
      <c r="C260" s="71"/>
      <c r="D260" s="3"/>
      <c r="E260" s="3"/>
      <c r="F260" s="2"/>
      <c r="G260" s="79"/>
      <c r="H260" s="5"/>
      <c r="I260" s="3"/>
      <c r="J260" s="6"/>
      <c r="K260" s="3"/>
      <c r="L260" s="8"/>
      <c r="M260" s="9"/>
    </row>
    <row r="261" spans="1:15" ht="13.5" hidden="1" x14ac:dyDescent="0.25">
      <c r="A261" s="123">
        <v>1</v>
      </c>
      <c r="B261" s="115">
        <v>11</v>
      </c>
      <c r="C261" s="121" t="s">
        <v>414</v>
      </c>
      <c r="D261" s="106"/>
      <c r="E261" s="106"/>
      <c r="F261" s="105"/>
      <c r="G261" s="112">
        <f>+G263</f>
        <v>3</v>
      </c>
      <c r="H261" s="112">
        <f>+H263</f>
        <v>5492</v>
      </c>
      <c r="I261" s="106"/>
      <c r="J261" s="124"/>
      <c r="K261" s="105"/>
      <c r="L261" s="8"/>
      <c r="M261" s="9"/>
    </row>
    <row r="262" spans="1:15" ht="13.5" hidden="1" x14ac:dyDescent="0.25">
      <c r="A262" s="123"/>
      <c r="B262" s="115"/>
      <c r="C262" s="121"/>
      <c r="D262" s="106"/>
      <c r="E262" s="106"/>
      <c r="F262" s="105"/>
      <c r="G262" s="112"/>
      <c r="H262" s="112"/>
      <c r="I262" s="106"/>
      <c r="J262" s="124"/>
      <c r="K262" s="105"/>
      <c r="L262" s="8"/>
      <c r="M262" s="9"/>
    </row>
    <row r="263" spans="1:15" ht="13.5" hidden="1" x14ac:dyDescent="0.25">
      <c r="A263" s="123">
        <v>1</v>
      </c>
      <c r="B263" s="105">
        <f>+B264</f>
        <v>11040</v>
      </c>
      <c r="C263" s="106" t="s">
        <v>434</v>
      </c>
      <c r="D263" s="118"/>
      <c r="E263" s="118"/>
      <c r="F263" s="105"/>
      <c r="G263" s="113">
        <f>+G264</f>
        <v>3</v>
      </c>
      <c r="H263" s="113">
        <f>+H264</f>
        <v>5492</v>
      </c>
      <c r="I263" s="111"/>
      <c r="J263" s="113">
        <f>+J264</f>
        <v>12000</v>
      </c>
      <c r="K263" s="110" t="str">
        <f>+K264</f>
        <v>LITER</v>
      </c>
      <c r="L263" s="8"/>
      <c r="M263" s="9"/>
    </row>
    <row r="264" spans="1:15" ht="13.5" hidden="1" x14ac:dyDescent="0.25">
      <c r="A264" s="2">
        <v>1</v>
      </c>
      <c r="B264" s="53">
        <v>11040</v>
      </c>
      <c r="C264" s="3" t="s">
        <v>304</v>
      </c>
      <c r="D264" s="3" t="s">
        <v>305</v>
      </c>
      <c r="E264" s="3" t="s">
        <v>306</v>
      </c>
      <c r="F264" s="2" t="s">
        <v>28</v>
      </c>
      <c r="G264" s="79">
        <v>3</v>
      </c>
      <c r="H264" s="5">
        <v>5492</v>
      </c>
      <c r="I264" s="3" t="s">
        <v>97</v>
      </c>
      <c r="J264" s="6">
        <v>12000</v>
      </c>
      <c r="K264" s="3" t="s">
        <v>89</v>
      </c>
      <c r="L264" s="8" t="s">
        <v>99</v>
      </c>
      <c r="M264" s="9"/>
    </row>
    <row r="265" spans="1:15" ht="13.5" hidden="1" x14ac:dyDescent="0.25">
      <c r="A265" s="2"/>
      <c r="B265" s="53"/>
      <c r="C265" s="3"/>
      <c r="D265" s="3"/>
      <c r="E265" s="3"/>
      <c r="F265" s="2"/>
      <c r="G265" s="79"/>
      <c r="H265" s="5"/>
      <c r="I265" s="3"/>
      <c r="J265" s="6"/>
      <c r="K265" s="3"/>
      <c r="L265" s="8"/>
      <c r="M265" s="9"/>
    </row>
    <row r="266" spans="1:15" ht="13.5" hidden="1" x14ac:dyDescent="0.25">
      <c r="A266" s="2"/>
      <c r="B266" s="53"/>
      <c r="C266" s="3"/>
      <c r="D266" s="3"/>
      <c r="E266" s="3"/>
      <c r="F266" s="2"/>
      <c r="G266" s="79"/>
      <c r="H266" s="5"/>
      <c r="I266" s="3"/>
      <c r="J266" s="6"/>
      <c r="K266" s="3"/>
      <c r="L266" s="8"/>
      <c r="M266" s="9"/>
    </row>
    <row r="267" spans="1:15" ht="13.5" hidden="1" x14ac:dyDescent="0.25">
      <c r="A267" s="123">
        <v>1</v>
      </c>
      <c r="B267" s="105">
        <v>18</v>
      </c>
      <c r="C267" s="106" t="s">
        <v>416</v>
      </c>
      <c r="D267" s="118"/>
      <c r="E267" s="118"/>
      <c r="F267" s="105"/>
      <c r="G267" s="113">
        <v>15</v>
      </c>
      <c r="H267" s="113">
        <v>162146</v>
      </c>
      <c r="I267" s="118"/>
      <c r="J267" s="119"/>
      <c r="K267" s="120"/>
      <c r="L267" s="8"/>
      <c r="M267" s="9"/>
    </row>
    <row r="268" spans="1:15" ht="13.5" hidden="1" x14ac:dyDescent="0.25">
      <c r="A268" s="123"/>
      <c r="B268" s="105"/>
      <c r="C268" s="106"/>
      <c r="D268" s="118"/>
      <c r="E268" s="118"/>
      <c r="F268" s="105"/>
      <c r="G268" s="113"/>
      <c r="H268" s="113"/>
      <c r="I268" s="118"/>
      <c r="J268" s="119"/>
      <c r="K268" s="120"/>
      <c r="L268" s="8"/>
      <c r="M268" s="9"/>
    </row>
    <row r="269" spans="1:15" ht="13.5" hidden="1" x14ac:dyDescent="0.25">
      <c r="A269" s="123">
        <v>1</v>
      </c>
      <c r="B269" s="105">
        <f>+B270</f>
        <v>18111</v>
      </c>
      <c r="C269" s="106" t="s">
        <v>437</v>
      </c>
      <c r="D269" s="118"/>
      <c r="E269" s="118"/>
      <c r="F269" s="105"/>
      <c r="G269" s="113">
        <f>+G270</f>
        <v>3</v>
      </c>
      <c r="H269" s="113">
        <f>+H270</f>
        <v>8000</v>
      </c>
      <c r="I269" s="111"/>
      <c r="J269" s="113">
        <f>+J270</f>
        <v>7500</v>
      </c>
      <c r="K269" s="113" t="str">
        <f>+K270</f>
        <v>LEMBAR</v>
      </c>
      <c r="L269" s="8"/>
      <c r="M269" s="9"/>
    </row>
    <row r="270" spans="1:15" ht="13.5" hidden="1" x14ac:dyDescent="0.25">
      <c r="A270" s="2">
        <v>1</v>
      </c>
      <c r="B270" s="2">
        <v>18111</v>
      </c>
      <c r="C270" s="3" t="s">
        <v>331</v>
      </c>
      <c r="D270" s="3" t="s">
        <v>69</v>
      </c>
      <c r="E270" s="3" t="s">
        <v>332</v>
      </c>
      <c r="F270" s="2" t="s">
        <v>28</v>
      </c>
      <c r="G270" s="79">
        <v>3</v>
      </c>
      <c r="H270" s="5">
        <v>8000</v>
      </c>
      <c r="I270" s="3" t="s">
        <v>333</v>
      </c>
      <c r="J270" s="6">
        <v>7500</v>
      </c>
      <c r="K270" s="3" t="s">
        <v>152</v>
      </c>
      <c r="L270" s="8" t="s">
        <v>99</v>
      </c>
      <c r="M270" s="9"/>
    </row>
    <row r="271" spans="1:15" hidden="1" x14ac:dyDescent="0.25">
      <c r="A271" s="73"/>
      <c r="B271" s="73"/>
      <c r="C271" s="55"/>
      <c r="D271" s="57"/>
      <c r="E271" s="74"/>
      <c r="F271" s="55"/>
      <c r="G271" s="75"/>
      <c r="H271" s="76"/>
      <c r="I271" s="53"/>
      <c r="J271" s="76"/>
      <c r="K271" s="53"/>
      <c r="L271" s="53"/>
      <c r="M271" s="72"/>
      <c r="N271" s="53"/>
      <c r="O271" s="72"/>
    </row>
    <row r="272" spans="1:15" hidden="1" x14ac:dyDescent="0.25">
      <c r="A272" s="2"/>
      <c r="B272" s="115">
        <v>10</v>
      </c>
      <c r="C272" s="121" t="s">
        <v>409</v>
      </c>
      <c r="D272" s="4"/>
      <c r="E272" s="4"/>
      <c r="F272" s="4"/>
      <c r="G272" s="131">
        <f>+G274</f>
        <v>7</v>
      </c>
      <c r="H272" s="131">
        <f>+H274</f>
        <v>48300</v>
      </c>
      <c r="I272" s="2"/>
      <c r="J272" s="7"/>
      <c r="K272" s="2"/>
      <c r="L272" s="7"/>
      <c r="M272" s="7"/>
      <c r="N272" s="2"/>
      <c r="O272" s="78"/>
    </row>
    <row r="273" spans="1:15" hidden="1" x14ac:dyDescent="0.25">
      <c r="A273" s="2"/>
      <c r="B273" s="115"/>
      <c r="C273" s="121"/>
      <c r="D273" s="4"/>
      <c r="E273" s="4"/>
      <c r="F273" s="4"/>
      <c r="G273" s="7"/>
      <c r="H273" s="7"/>
      <c r="I273" s="2"/>
      <c r="J273" s="7"/>
      <c r="K273" s="2"/>
      <c r="L273" s="7"/>
      <c r="M273" s="7"/>
      <c r="N273" s="2"/>
      <c r="O273" s="78"/>
    </row>
    <row r="274" spans="1:15" hidden="1" x14ac:dyDescent="0.25">
      <c r="A274" s="123">
        <v>1</v>
      </c>
      <c r="B274" s="105">
        <f>+B275</f>
        <v>10422</v>
      </c>
      <c r="C274" s="106" t="s">
        <v>419</v>
      </c>
      <c r="D274" s="118"/>
      <c r="E274" s="118"/>
      <c r="F274" s="105"/>
      <c r="G274" s="110">
        <f>+G275</f>
        <v>7</v>
      </c>
      <c r="H274" s="113">
        <f>+H275</f>
        <v>48300</v>
      </c>
      <c r="I274" s="111"/>
      <c r="J274" s="113">
        <f>+J275</f>
        <v>360</v>
      </c>
      <c r="K274" s="110" t="str">
        <f>+K275</f>
        <v>TON</v>
      </c>
      <c r="L274" s="110"/>
      <c r="M274" s="105"/>
      <c r="N274" s="106"/>
      <c r="O274" s="106"/>
    </row>
    <row r="275" spans="1:15" hidden="1" x14ac:dyDescent="0.25">
      <c r="A275" s="39">
        <v>1</v>
      </c>
      <c r="B275" s="2">
        <v>10422</v>
      </c>
      <c r="C275" s="37" t="s">
        <v>190</v>
      </c>
      <c r="D275" s="37" t="s">
        <v>191</v>
      </c>
      <c r="E275" s="37" t="s">
        <v>192</v>
      </c>
      <c r="F275" s="39" t="s">
        <v>28</v>
      </c>
      <c r="G275" s="37">
        <v>7</v>
      </c>
      <c r="H275" s="45">
        <v>48300</v>
      </c>
      <c r="I275" s="37" t="s">
        <v>53</v>
      </c>
      <c r="J275" s="40">
        <v>360</v>
      </c>
      <c r="K275" s="37" t="s">
        <v>30</v>
      </c>
      <c r="L275" s="41" t="s">
        <v>31</v>
      </c>
      <c r="M275" s="72"/>
      <c r="N275" s="41" t="s">
        <v>31</v>
      </c>
      <c r="O275" s="72"/>
    </row>
    <row r="276" spans="1:15" hidden="1" x14ac:dyDescent="0.25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</row>
  </sheetData>
  <autoFilter ref="A10:N276">
    <filterColumn colId="1">
      <filters>
        <filter val="32903"/>
      </filters>
    </filterColumn>
  </autoFilter>
  <mergeCells count="8">
    <mergeCell ref="C187:F188"/>
    <mergeCell ref="C42:E42"/>
    <mergeCell ref="C119:E120"/>
    <mergeCell ref="C166:E168"/>
    <mergeCell ref="A1:L1"/>
    <mergeCell ref="A2:L2"/>
    <mergeCell ref="A3:L3"/>
    <mergeCell ref="J6:K6"/>
  </mergeCells>
  <phoneticPr fontId="9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580"/>
  <sheetViews>
    <sheetView topLeftCell="A25" zoomScaleNormal="100" zoomScaleSheetLayoutView="80" workbookViewId="0">
      <selection activeCell="H13" sqref="H13"/>
    </sheetView>
  </sheetViews>
  <sheetFormatPr defaultRowHeight="15.75" x14ac:dyDescent="0.25"/>
  <cols>
    <col min="1" max="1" width="9.140625" style="931"/>
    <col min="2" max="2" width="6.28515625" style="932" customWidth="1"/>
    <col min="3" max="3" width="61.5703125" style="931" bestFit="1" customWidth="1"/>
    <col min="4" max="4" width="12.28515625" style="931" customWidth="1"/>
    <col min="5" max="5" width="14.85546875" style="931" customWidth="1"/>
    <col min="6" max="6" width="28.28515625" style="931" customWidth="1"/>
    <col min="7" max="16384" width="9.140625" style="931"/>
  </cols>
  <sheetData>
    <row r="4" spans="1:13" ht="15.75" customHeight="1" x14ac:dyDescent="0.25">
      <c r="B4" s="2027" t="s">
        <v>1759</v>
      </c>
      <c r="C4" s="2027"/>
      <c r="D4" s="2027"/>
      <c r="E4" s="2027"/>
      <c r="F4" s="2027"/>
    </row>
    <row r="5" spans="1:13" x14ac:dyDescent="0.25">
      <c r="B5" s="2027" t="s">
        <v>1904</v>
      </c>
      <c r="C5" s="2027"/>
      <c r="D5" s="2027"/>
      <c r="E5" s="2027"/>
      <c r="F5" s="2027"/>
    </row>
    <row r="6" spans="1:13" x14ac:dyDescent="0.25">
      <c r="B6" s="2032"/>
      <c r="C6" s="2032"/>
      <c r="D6" s="2032"/>
      <c r="E6" s="2032"/>
      <c r="F6" s="2032"/>
    </row>
    <row r="8" spans="1:13" x14ac:dyDescent="0.25">
      <c r="A8" s="1009"/>
      <c r="B8" s="2033" t="s">
        <v>1261</v>
      </c>
      <c r="C8" s="1935" t="s">
        <v>1393</v>
      </c>
      <c r="D8" s="1949" t="s">
        <v>1392</v>
      </c>
      <c r="E8" s="1952" t="s">
        <v>1391</v>
      </c>
      <c r="F8" s="1935" t="s">
        <v>1390</v>
      </c>
      <c r="G8" s="971"/>
      <c r="H8" s="971"/>
      <c r="I8" s="971"/>
      <c r="J8" s="971"/>
      <c r="K8" s="971"/>
      <c r="L8" s="971"/>
      <c r="M8" s="971"/>
    </row>
    <row r="9" spans="1:13" x14ac:dyDescent="0.25">
      <c r="A9" s="1009"/>
      <c r="B9" s="2034"/>
      <c r="C9" s="1781" t="s">
        <v>1389</v>
      </c>
      <c r="D9" s="1948" t="s">
        <v>1388</v>
      </c>
      <c r="E9" s="1950" t="s">
        <v>1387</v>
      </c>
      <c r="F9" s="1781" t="s">
        <v>1712</v>
      </c>
    </row>
    <row r="10" spans="1:13" x14ac:dyDescent="0.25">
      <c r="A10" s="1009"/>
      <c r="B10" s="1781"/>
      <c r="C10" s="1781"/>
      <c r="D10" s="1948"/>
      <c r="E10" s="1950"/>
      <c r="F10" s="1781" t="s">
        <v>1713</v>
      </c>
    </row>
    <row r="11" spans="1:13" x14ac:dyDescent="0.25">
      <c r="A11" s="1009"/>
      <c r="B11" s="1782">
        <v>1</v>
      </c>
      <c r="C11" s="1782">
        <v>2</v>
      </c>
      <c r="D11" s="1951">
        <v>3</v>
      </c>
      <c r="E11" s="1951">
        <v>4</v>
      </c>
      <c r="F11" s="1782">
        <v>5</v>
      </c>
    </row>
    <row r="12" spans="1:13" ht="18.75" x14ac:dyDescent="0.3">
      <c r="A12" s="1009"/>
      <c r="B12" s="1953">
        <v>1</v>
      </c>
      <c r="C12" s="1954" t="s">
        <v>1386</v>
      </c>
      <c r="D12" s="1955">
        <f>'Grafik Unit'!L6</f>
        <v>316</v>
      </c>
      <c r="E12" s="1955">
        <f>'Grafik Naker'!L6</f>
        <v>901</v>
      </c>
      <c r="F12" s="1955">
        <f>Rekap!F12</f>
        <v>5064914</v>
      </c>
    </row>
    <row r="13" spans="1:13" ht="18.75" x14ac:dyDescent="0.3">
      <c r="A13" s="1009"/>
      <c r="B13" s="1953">
        <v>2</v>
      </c>
      <c r="C13" s="1954" t="s">
        <v>1385</v>
      </c>
      <c r="D13" s="1955">
        <f>'Grafik Unit'!L7</f>
        <v>20</v>
      </c>
      <c r="E13" s="1955">
        <f>'Grafik Naker'!L7</f>
        <v>45</v>
      </c>
      <c r="F13" s="1955">
        <f>Rekap!F34</f>
        <v>338622</v>
      </c>
      <c r="G13" s="962"/>
      <c r="H13" s="962"/>
      <c r="I13" s="962"/>
      <c r="J13" s="962"/>
      <c r="K13" s="962"/>
      <c r="L13" s="962"/>
      <c r="M13" s="962"/>
    </row>
    <row r="14" spans="1:13" ht="18.75" x14ac:dyDescent="0.3">
      <c r="A14" s="1009"/>
      <c r="B14" s="1953">
        <v>3</v>
      </c>
      <c r="C14" s="1954" t="s">
        <v>1384</v>
      </c>
      <c r="D14" s="1955">
        <f>'Grafik Unit'!L8</f>
        <v>2</v>
      </c>
      <c r="E14" s="1955">
        <f>'Grafik Naker'!L8</f>
        <v>12</v>
      </c>
      <c r="F14" s="1955">
        <f>Rekap!F39</f>
        <v>381600</v>
      </c>
      <c r="G14" s="974"/>
      <c r="H14" s="974"/>
      <c r="I14" s="974"/>
      <c r="J14" s="974"/>
      <c r="K14" s="974"/>
      <c r="L14" s="974"/>
      <c r="M14" s="974"/>
    </row>
    <row r="15" spans="1:13" ht="18.75" x14ac:dyDescent="0.3">
      <c r="A15" s="1009"/>
      <c r="B15" s="1953">
        <v>4</v>
      </c>
      <c r="C15" s="1954" t="s">
        <v>1496</v>
      </c>
      <c r="D15" s="1955">
        <f>'Grafik Unit'!L9</f>
        <v>1</v>
      </c>
      <c r="E15" s="1955">
        <f>'Grafik Naker'!L9</f>
        <v>4</v>
      </c>
      <c r="F15" s="1955">
        <v>36750</v>
      </c>
      <c r="G15" s="1009"/>
      <c r="H15" s="1009"/>
      <c r="I15" s="1009"/>
      <c r="J15" s="1009"/>
      <c r="K15" s="1009"/>
      <c r="L15" s="1009"/>
      <c r="M15" s="1009"/>
    </row>
    <row r="16" spans="1:13" ht="18.75" x14ac:dyDescent="0.3">
      <c r="A16" s="1009"/>
      <c r="B16" s="1953">
        <v>5</v>
      </c>
      <c r="C16" s="1954" t="s">
        <v>1383</v>
      </c>
      <c r="D16" s="1955">
        <f>'Grafik Unit'!L10</f>
        <v>11</v>
      </c>
      <c r="E16" s="1955">
        <f>'Grafik Naker'!L10</f>
        <v>26</v>
      </c>
      <c r="F16" s="1955">
        <f>Rekap!F45</f>
        <v>147800</v>
      </c>
    </row>
    <row r="17" spans="1:13" ht="18.75" x14ac:dyDescent="0.3">
      <c r="A17" s="1009"/>
      <c r="B17" s="1953">
        <v>6</v>
      </c>
      <c r="C17" s="1954" t="s">
        <v>1382</v>
      </c>
      <c r="D17" s="1955">
        <f>'Grafik Unit'!L11</f>
        <v>1</v>
      </c>
      <c r="E17" s="1955">
        <f>'Grafik Naker'!L11</f>
        <v>10</v>
      </c>
      <c r="F17" s="1955">
        <f>Rekap!F48</f>
        <v>48950</v>
      </c>
    </row>
    <row r="18" spans="1:13" ht="18.75" x14ac:dyDescent="0.3">
      <c r="A18" s="1009"/>
      <c r="B18" s="1953">
        <v>7</v>
      </c>
      <c r="C18" s="1954" t="s">
        <v>1381</v>
      </c>
      <c r="D18" s="1955">
        <f>'Grafik Unit'!L12</f>
        <v>52</v>
      </c>
      <c r="E18" s="1955">
        <f>'Grafik Naker'!L12</f>
        <v>291</v>
      </c>
      <c r="F18" s="1955">
        <f>Rekap!F51</f>
        <v>1296359</v>
      </c>
    </row>
    <row r="19" spans="1:13" ht="18.75" x14ac:dyDescent="0.3">
      <c r="A19" s="1009"/>
      <c r="B19" s="1953">
        <v>8</v>
      </c>
      <c r="C19" s="1954" t="s">
        <v>1380</v>
      </c>
      <c r="D19" s="1955">
        <f>'Grafik Unit'!L13</f>
        <v>9</v>
      </c>
      <c r="E19" s="1955">
        <f>'Grafik Naker'!L13</f>
        <v>15</v>
      </c>
      <c r="F19" s="1955">
        <f>Rekap!F60</f>
        <v>162146</v>
      </c>
    </row>
    <row r="20" spans="1:13" ht="18.75" x14ac:dyDescent="0.3">
      <c r="A20" s="1009"/>
      <c r="B20" s="1953">
        <v>9</v>
      </c>
      <c r="C20" s="1954" t="s">
        <v>1379</v>
      </c>
      <c r="D20" s="1955">
        <f>'Grafik Unit'!L14</f>
        <v>2</v>
      </c>
      <c r="E20" s="1955">
        <f>'Grafik Naker'!L14</f>
        <v>8</v>
      </c>
      <c r="F20" s="1955">
        <f>Rekap!F63</f>
        <v>100500</v>
      </c>
    </row>
    <row r="21" spans="1:13" ht="18.75" x14ac:dyDescent="0.3">
      <c r="A21" s="1009"/>
      <c r="B21" s="1953">
        <v>10</v>
      </c>
      <c r="C21" s="1957" t="s">
        <v>1878</v>
      </c>
      <c r="D21" s="1955">
        <f>'Grafik Unit'!L15</f>
        <v>2</v>
      </c>
      <c r="E21" s="1955">
        <f>'Grafik Naker'!L15</f>
        <v>8</v>
      </c>
      <c r="F21" s="1958">
        <f>Rekap!F67</f>
        <v>168000</v>
      </c>
    </row>
    <row r="22" spans="1:13" ht="18.75" x14ac:dyDescent="0.3">
      <c r="A22" s="1009"/>
      <c r="B22" s="1953">
        <v>11</v>
      </c>
      <c r="C22" s="1954" t="s">
        <v>1879</v>
      </c>
      <c r="D22" s="1955">
        <f>'Grafik Unit'!L16</f>
        <v>2</v>
      </c>
      <c r="E22" s="1955">
        <f>'Grafik Naker'!L16</f>
        <v>8</v>
      </c>
      <c r="F22" s="1955">
        <f>Rekap!F71</f>
        <v>295000</v>
      </c>
    </row>
    <row r="23" spans="1:13" ht="18.75" x14ac:dyDescent="0.3">
      <c r="A23" s="1009"/>
      <c r="B23" s="1953">
        <v>12</v>
      </c>
      <c r="C23" s="1954" t="s">
        <v>1714</v>
      </c>
      <c r="D23" s="1955">
        <f>'Grafik Unit'!L17</f>
        <v>1</v>
      </c>
      <c r="E23" s="1955">
        <f>'Grafik Naker'!L17</f>
        <v>8</v>
      </c>
      <c r="F23" s="1955">
        <f>Rekap!F76</f>
        <v>47220</v>
      </c>
    </row>
    <row r="24" spans="1:13" ht="18.75" x14ac:dyDescent="0.3">
      <c r="A24" s="1009"/>
      <c r="B24" s="1953">
        <v>13</v>
      </c>
      <c r="C24" s="1954" t="s">
        <v>1378</v>
      </c>
      <c r="D24" s="1955">
        <f>'Grafik Unit'!L18</f>
        <v>12</v>
      </c>
      <c r="E24" s="1955">
        <f>'Grafik Naker'!L18</f>
        <v>29</v>
      </c>
      <c r="F24" s="1955">
        <f>Rekap!F80</f>
        <v>1298259</v>
      </c>
    </row>
    <row r="25" spans="1:13" ht="18.75" x14ac:dyDescent="0.3">
      <c r="A25" s="1009"/>
      <c r="B25" s="1953">
        <v>14</v>
      </c>
      <c r="C25" s="1954" t="s">
        <v>1421</v>
      </c>
      <c r="D25" s="1955">
        <f>'Grafik Unit'!L19</f>
        <v>2</v>
      </c>
      <c r="E25" s="1955">
        <f>'Grafik Naker'!L19</f>
        <v>4</v>
      </c>
      <c r="F25" s="1955">
        <f>Rekap!F83</f>
        <v>200000</v>
      </c>
    </row>
    <row r="26" spans="1:13" ht="18.75" x14ac:dyDescent="0.3">
      <c r="A26" s="1009"/>
      <c r="B26" s="1953">
        <v>15</v>
      </c>
      <c r="C26" s="1956" t="s">
        <v>1715</v>
      </c>
      <c r="D26" s="1955">
        <f>'Grafik Unit'!L20</f>
        <v>0</v>
      </c>
      <c r="E26" s="1955">
        <f>'Grafik Naker'!L20</f>
        <v>0</v>
      </c>
      <c r="F26" s="1955">
        <f>Rekap!F87</f>
        <v>0</v>
      </c>
      <c r="G26" s="962"/>
      <c r="H26" s="962"/>
      <c r="I26" s="962"/>
      <c r="J26" s="962"/>
      <c r="K26" s="962"/>
      <c r="L26" s="962"/>
      <c r="M26" s="962"/>
    </row>
    <row r="27" spans="1:13" ht="18.75" x14ac:dyDescent="0.3">
      <c r="A27" s="1009"/>
      <c r="B27" s="1953">
        <v>16</v>
      </c>
      <c r="C27" s="1954" t="s">
        <v>1377</v>
      </c>
      <c r="D27" s="1955">
        <f>'Grafik Unit'!L21</f>
        <v>24</v>
      </c>
      <c r="E27" s="1955">
        <f>'Grafik Naker'!L21</f>
        <v>83</v>
      </c>
      <c r="F27" s="1955">
        <f>Rekap!F90</f>
        <v>602348</v>
      </c>
    </row>
    <row r="28" spans="1:13" ht="18.75" x14ac:dyDescent="0.3">
      <c r="A28" s="1009"/>
      <c r="B28" s="1953">
        <v>17</v>
      </c>
      <c r="C28" s="1954" t="s">
        <v>1513</v>
      </c>
      <c r="D28" s="1955">
        <f>'Grafik Unit'!L22</f>
        <v>25</v>
      </c>
      <c r="E28" s="1955">
        <f>'Grafik Naker'!L22</f>
        <v>50</v>
      </c>
      <c r="F28" s="1955">
        <f>Rekap!F93</f>
        <v>97138</v>
      </c>
      <c r="G28" s="971"/>
      <c r="H28" s="971"/>
      <c r="I28" s="971"/>
      <c r="J28" s="971"/>
      <c r="K28" s="971"/>
      <c r="L28" s="971"/>
      <c r="M28" s="971"/>
    </row>
    <row r="29" spans="1:13" ht="18.75" x14ac:dyDescent="0.3">
      <c r="A29" s="1009"/>
      <c r="B29" s="1953">
        <v>18</v>
      </c>
      <c r="C29" s="1957" t="s">
        <v>1716</v>
      </c>
      <c r="D29" s="1955">
        <f>'Grafik Unit'!L23</f>
        <v>3</v>
      </c>
      <c r="E29" s="1955">
        <f>'Grafik Naker'!L23</f>
        <v>30</v>
      </c>
      <c r="F29" s="1955">
        <f>Rekap!F97</f>
        <v>438745</v>
      </c>
    </row>
    <row r="30" spans="1:13" ht="16.5" thickBot="1" x14ac:dyDescent="0.3">
      <c r="A30" s="1009"/>
      <c r="B30" s="1961"/>
      <c r="C30" s="1962"/>
      <c r="D30" s="1959"/>
      <c r="E30" s="1963"/>
      <c r="F30" s="1963"/>
    </row>
    <row r="31" spans="1:13" ht="17.25" thickTop="1" thickBot="1" x14ac:dyDescent="0.3">
      <c r="A31" s="1009"/>
      <c r="B31" s="2031">
        <v>2019</v>
      </c>
      <c r="C31" s="2031"/>
      <c r="D31" s="1960">
        <f>SUM(D12:D29)</f>
        <v>485</v>
      </c>
      <c r="E31" s="1960">
        <f>SUM(E12:E29)</f>
        <v>1532</v>
      </c>
      <c r="F31" s="1960">
        <f>SUM(F12:F29)</f>
        <v>10724351</v>
      </c>
    </row>
    <row r="32" spans="1:13" ht="16.5" thickTop="1" x14ac:dyDescent="0.25">
      <c r="A32" s="1009"/>
      <c r="B32" s="2029">
        <v>2018</v>
      </c>
      <c r="C32" s="2029"/>
      <c r="D32" s="1783">
        <v>462</v>
      </c>
      <c r="E32" s="1783">
        <v>1611</v>
      </c>
      <c r="F32" s="1783">
        <v>11945236</v>
      </c>
    </row>
    <row r="33" spans="1:18" x14ac:dyDescent="0.25">
      <c r="A33" s="1009"/>
      <c r="B33" s="2030">
        <v>2017</v>
      </c>
      <c r="C33" s="2030"/>
      <c r="D33" s="1783">
        <v>457</v>
      </c>
      <c r="E33" s="1958">
        <v>1551</v>
      </c>
      <c r="F33" s="1958">
        <v>10382186</v>
      </c>
    </row>
    <row r="34" spans="1:18" x14ac:dyDescent="0.25">
      <c r="A34" s="1009"/>
      <c r="B34" s="2030">
        <v>2016</v>
      </c>
      <c r="C34" s="2030"/>
      <c r="D34" s="1958">
        <v>452</v>
      </c>
      <c r="E34" s="1958">
        <v>1551</v>
      </c>
      <c r="F34" s="1958">
        <v>10382186</v>
      </c>
      <c r="G34" s="976"/>
      <c r="H34" s="976"/>
      <c r="I34" s="976"/>
      <c r="J34" s="976"/>
      <c r="K34" s="976"/>
      <c r="L34" s="976"/>
      <c r="M34" s="976"/>
    </row>
    <row r="35" spans="1:18" hidden="1" x14ac:dyDescent="0.25">
      <c r="A35" s="1009"/>
      <c r="B35" s="2028">
        <v>2014</v>
      </c>
      <c r="C35" s="2028"/>
      <c r="D35" s="1785">
        <v>435</v>
      </c>
      <c r="E35" s="1785">
        <v>1469</v>
      </c>
      <c r="F35" s="1785">
        <v>9047162</v>
      </c>
      <c r="G35" s="976"/>
      <c r="H35" s="976"/>
      <c r="I35" s="976"/>
      <c r="J35" s="976"/>
      <c r="K35" s="976"/>
      <c r="L35" s="976"/>
      <c r="M35" s="976"/>
    </row>
    <row r="36" spans="1:18" x14ac:dyDescent="0.25">
      <c r="A36" s="1009"/>
      <c r="B36" s="1784"/>
      <c r="C36" s="1784"/>
      <c r="D36" s="1785"/>
      <c r="E36" s="1785"/>
      <c r="F36" s="1785"/>
      <c r="G36" s="978"/>
      <c r="H36" s="978"/>
      <c r="I36" s="978"/>
      <c r="J36" s="978"/>
      <c r="K36" s="978"/>
      <c r="L36" s="978"/>
      <c r="M36" s="978"/>
    </row>
    <row r="37" spans="1:18" x14ac:dyDescent="0.25">
      <c r="A37" s="1009"/>
      <c r="B37" s="1784"/>
      <c r="C37" s="1784"/>
      <c r="D37" s="1964" t="s">
        <v>1745</v>
      </c>
      <c r="E37" s="1964"/>
      <c r="F37" s="1964"/>
      <c r="G37" s="1964"/>
      <c r="H37" s="1964"/>
      <c r="I37" s="1009"/>
      <c r="J37" s="1009"/>
      <c r="K37" s="1009"/>
      <c r="L37" s="1009"/>
      <c r="M37" s="1009"/>
      <c r="N37" s="1009"/>
      <c r="O37" s="1009"/>
      <c r="P37" s="1009"/>
      <c r="Q37" s="1009"/>
      <c r="R37" s="1009"/>
    </row>
    <row r="38" spans="1:18" x14ac:dyDescent="0.25">
      <c r="A38" s="1009"/>
      <c r="B38" s="1784"/>
      <c r="C38" s="1784"/>
      <c r="D38" s="1964" t="s">
        <v>1746</v>
      </c>
      <c r="E38" s="1964"/>
      <c r="F38" s="1964"/>
      <c r="G38" s="1964"/>
      <c r="H38" s="1964"/>
      <c r="I38" s="1009"/>
      <c r="J38" s="1009"/>
      <c r="K38" s="1009"/>
      <c r="L38" s="1009"/>
      <c r="M38" s="1009"/>
      <c r="N38" s="1009"/>
      <c r="O38" s="1009"/>
      <c r="P38" s="1009"/>
      <c r="Q38" s="1009"/>
      <c r="R38" s="1009"/>
    </row>
    <row r="39" spans="1:18" x14ac:dyDescent="0.25">
      <c r="A39" s="1009"/>
      <c r="B39" s="1784"/>
      <c r="C39" s="1784"/>
      <c r="D39" s="1964" t="s">
        <v>1747</v>
      </c>
      <c r="E39" s="1964"/>
      <c r="F39" s="1964"/>
      <c r="G39" s="1964"/>
      <c r="H39" s="1964"/>
      <c r="I39" s="1009"/>
      <c r="J39" s="1009"/>
      <c r="K39" s="1009"/>
      <c r="L39" s="1009"/>
      <c r="M39" s="1009"/>
      <c r="N39" s="1009"/>
      <c r="O39" s="1009"/>
      <c r="P39" s="1009"/>
      <c r="Q39" s="1009"/>
      <c r="R39" s="1009"/>
    </row>
    <row r="40" spans="1:18" x14ac:dyDescent="0.25">
      <c r="A40" s="1009"/>
      <c r="B40" s="1784"/>
      <c r="C40" s="1784"/>
      <c r="D40" s="1004"/>
      <c r="E40" s="1008"/>
      <c r="F40" s="1004"/>
      <c r="G40" s="1004"/>
      <c r="H40" s="1004"/>
      <c r="I40" s="1009"/>
      <c r="J40" s="1009"/>
      <c r="K40" s="1009"/>
      <c r="L40" s="1009"/>
      <c r="M40" s="1009"/>
      <c r="N40" s="1009"/>
      <c r="O40" s="1009"/>
      <c r="P40" s="1009"/>
      <c r="Q40" s="1009"/>
      <c r="R40" s="1009"/>
    </row>
    <row r="41" spans="1:18" x14ac:dyDescent="0.25">
      <c r="A41" s="1009"/>
      <c r="B41" s="1784"/>
      <c r="C41" s="1784"/>
      <c r="D41" s="1004"/>
      <c r="E41" s="1008"/>
      <c r="F41" s="1004"/>
      <c r="G41" s="1004"/>
      <c r="H41" s="1004"/>
      <c r="I41" s="1009"/>
      <c r="J41" s="1009"/>
      <c r="K41" s="1009"/>
      <c r="L41" s="1009"/>
      <c r="M41" s="1009"/>
      <c r="N41" s="1009"/>
      <c r="O41" s="1009"/>
      <c r="P41" s="1009"/>
      <c r="Q41" s="1009"/>
      <c r="R41" s="1009"/>
    </row>
    <row r="42" spans="1:18" x14ac:dyDescent="0.25">
      <c r="A42" s="1009"/>
      <c r="B42" s="1784"/>
      <c r="C42" s="1784"/>
      <c r="D42" s="1004"/>
      <c r="E42" s="1008"/>
      <c r="F42" s="1004"/>
      <c r="G42" s="1004"/>
      <c r="H42" s="1004"/>
      <c r="I42" s="1009"/>
      <c r="J42" s="1009"/>
      <c r="K42" s="1009"/>
      <c r="L42" s="1009"/>
      <c r="M42" s="1009"/>
      <c r="N42" s="1009"/>
      <c r="O42" s="1009"/>
      <c r="P42" s="1009"/>
      <c r="Q42" s="1009"/>
      <c r="R42" s="1009"/>
    </row>
    <row r="43" spans="1:18" x14ac:dyDescent="0.25">
      <c r="A43" s="1009"/>
      <c r="B43" s="1784"/>
      <c r="C43" s="1784"/>
      <c r="D43" s="1965" t="s">
        <v>1748</v>
      </c>
      <c r="E43" s="1965"/>
      <c r="F43" s="1965"/>
      <c r="G43" s="1965"/>
      <c r="H43" s="1965"/>
      <c r="I43" s="1009"/>
      <c r="J43" s="1009"/>
      <c r="K43" s="1009"/>
      <c r="L43" s="1009"/>
      <c r="M43" s="1009"/>
      <c r="N43" s="1009"/>
      <c r="O43" s="1009"/>
      <c r="P43" s="1009"/>
      <c r="Q43" s="1009"/>
      <c r="R43" s="1009"/>
    </row>
    <row r="44" spans="1:18" x14ac:dyDescent="0.25">
      <c r="A44" s="1009"/>
      <c r="B44" s="1784"/>
      <c r="C44" s="1784"/>
      <c r="D44" s="1966" t="s">
        <v>1749</v>
      </c>
      <c r="E44" s="1966"/>
      <c r="F44" s="1966"/>
      <c r="G44" s="1966"/>
      <c r="H44" s="1966"/>
      <c r="I44" s="1009"/>
      <c r="J44" s="1009"/>
      <c r="K44" s="1009"/>
      <c r="L44" s="1009"/>
      <c r="M44" s="1009"/>
      <c r="N44" s="1009"/>
      <c r="O44" s="1009"/>
      <c r="P44" s="1009"/>
      <c r="Q44" s="1009"/>
      <c r="R44" s="1009"/>
    </row>
    <row r="45" spans="1:18" x14ac:dyDescent="0.25">
      <c r="A45" s="1009"/>
      <c r="B45" s="1784"/>
      <c r="C45" s="1784"/>
      <c r="D45" s="1964" t="s">
        <v>1750</v>
      </c>
      <c r="E45" s="1964"/>
      <c r="F45" s="1964"/>
      <c r="G45" s="1964"/>
      <c r="H45" s="1964"/>
      <c r="I45" s="1009"/>
      <c r="J45" s="1009"/>
      <c r="K45" s="1009"/>
      <c r="L45" s="1009"/>
      <c r="M45" s="1009"/>
      <c r="N45" s="1009"/>
      <c r="O45" s="1009"/>
      <c r="P45" s="1009"/>
      <c r="Q45" s="1009"/>
      <c r="R45" s="1009"/>
    </row>
    <row r="46" spans="1:18" x14ac:dyDescent="0.25">
      <c r="A46" s="1009"/>
      <c r="B46" s="1784"/>
      <c r="C46" s="1784"/>
      <c r="D46" s="1785"/>
      <c r="E46" s="1785"/>
      <c r="F46" s="1785"/>
      <c r="G46" s="1009"/>
      <c r="H46" s="1009"/>
      <c r="I46" s="1009"/>
      <c r="J46" s="1009"/>
      <c r="K46" s="1009"/>
      <c r="L46" s="1009"/>
      <c r="M46" s="1009"/>
      <c r="N46" s="1009"/>
      <c r="O46" s="1009"/>
      <c r="P46" s="1009"/>
      <c r="Q46" s="1009"/>
      <c r="R46" s="1009"/>
    </row>
    <row r="47" spans="1:18" x14ac:dyDescent="0.25">
      <c r="A47" s="1009"/>
      <c r="B47" s="1784"/>
      <c r="C47" s="1784"/>
      <c r="D47" s="1785"/>
      <c r="E47" s="1785"/>
      <c r="F47" s="1785"/>
      <c r="G47" s="1009"/>
      <c r="H47" s="1009"/>
      <c r="I47" s="1009"/>
      <c r="J47" s="1009"/>
      <c r="K47" s="1009"/>
      <c r="L47" s="1009"/>
      <c r="M47" s="1009"/>
      <c r="N47" s="1009"/>
      <c r="O47" s="1009"/>
      <c r="P47" s="1009"/>
      <c r="Q47" s="1009"/>
      <c r="R47" s="1009"/>
    </row>
    <row r="48" spans="1:18" x14ac:dyDescent="0.25">
      <c r="A48" s="1009"/>
      <c r="B48" s="1967" t="s">
        <v>1717</v>
      </c>
      <c r="C48" s="1968"/>
      <c r="D48" s="1009"/>
      <c r="E48" s="1009"/>
      <c r="F48" s="1009"/>
      <c r="G48" s="1009"/>
      <c r="H48" s="1009"/>
      <c r="I48" s="1009"/>
      <c r="J48" s="1009"/>
      <c r="K48" s="1009"/>
      <c r="L48" s="1009"/>
      <c r="M48" s="1009"/>
      <c r="N48" s="1009"/>
      <c r="O48" s="1009"/>
      <c r="P48" s="1009"/>
      <c r="Q48" s="1009"/>
      <c r="R48" s="1009"/>
    </row>
    <row r="49" spans="1:18" x14ac:dyDescent="0.25">
      <c r="A49" s="1009"/>
      <c r="B49" s="1008"/>
      <c r="C49" s="1009"/>
      <c r="D49" s="1009"/>
      <c r="E49" s="1009"/>
      <c r="F49" s="1009"/>
      <c r="G49" s="1009"/>
      <c r="H49" s="1009"/>
      <c r="I49" s="1009"/>
      <c r="J49" s="1009"/>
      <c r="K49" s="1009"/>
      <c r="L49" s="1009"/>
      <c r="M49" s="1009"/>
      <c r="N49" s="1009"/>
      <c r="O49" s="1009"/>
      <c r="P49" s="1009"/>
      <c r="Q49" s="1009"/>
      <c r="R49" s="1009"/>
    </row>
    <row r="50" spans="1:18" x14ac:dyDescent="0.25">
      <c r="A50" s="1009"/>
      <c r="B50" s="1008"/>
      <c r="C50" s="1009"/>
      <c r="D50" s="1009"/>
      <c r="E50" s="1009"/>
      <c r="F50" s="1009"/>
      <c r="G50" s="1009"/>
      <c r="H50" s="1009"/>
      <c r="I50" s="1009"/>
      <c r="J50" s="1009"/>
      <c r="K50" s="1009"/>
      <c r="L50" s="1009"/>
      <c r="M50" s="1009"/>
      <c r="N50" s="1009"/>
      <c r="O50" s="1009"/>
      <c r="P50" s="1009"/>
      <c r="Q50" s="1009"/>
      <c r="R50" s="1009"/>
    </row>
    <row r="51" spans="1:18" x14ac:dyDescent="0.25">
      <c r="A51" s="1009"/>
      <c r="B51" s="1008"/>
      <c r="C51" s="1009"/>
      <c r="D51" s="1009"/>
      <c r="E51" s="1009"/>
      <c r="F51" s="1009"/>
      <c r="G51" s="1009"/>
      <c r="H51" s="1009"/>
      <c r="I51" s="1009"/>
      <c r="J51" s="1009"/>
      <c r="K51" s="1009"/>
      <c r="L51" s="1009"/>
      <c r="M51" s="1009"/>
      <c r="N51" s="1009"/>
      <c r="O51" s="1009"/>
      <c r="P51" s="1009"/>
      <c r="Q51" s="1009"/>
      <c r="R51" s="1009"/>
    </row>
    <row r="52" spans="1:18" x14ac:dyDescent="0.25">
      <c r="A52" s="1009"/>
      <c r="B52" s="1008"/>
      <c r="C52" s="1009"/>
      <c r="D52" s="1009"/>
      <c r="E52" s="1009"/>
      <c r="F52" s="1009"/>
      <c r="G52" s="1009"/>
      <c r="H52" s="1009"/>
      <c r="I52" s="1009"/>
      <c r="J52" s="1009"/>
      <c r="K52" s="1009"/>
      <c r="L52" s="1009"/>
      <c r="M52" s="1009"/>
      <c r="N52" s="1009"/>
      <c r="O52" s="1009"/>
      <c r="P52" s="1009"/>
      <c r="Q52" s="1009"/>
      <c r="R52" s="1009"/>
    </row>
    <row r="53" spans="1:18" x14ac:dyDescent="0.25">
      <c r="A53" s="1009"/>
      <c r="B53" s="1008"/>
      <c r="C53" s="1009"/>
      <c r="D53" s="1009"/>
      <c r="E53" s="1009"/>
      <c r="F53" s="1009"/>
      <c r="G53" s="1009"/>
      <c r="H53" s="1009"/>
      <c r="I53" s="1009"/>
      <c r="J53" s="1009"/>
      <c r="K53" s="1009"/>
      <c r="L53" s="1009"/>
      <c r="M53" s="1009"/>
      <c r="N53" s="1009"/>
      <c r="O53" s="1009"/>
      <c r="P53" s="1009"/>
      <c r="Q53" s="1009"/>
      <c r="R53" s="1009"/>
    </row>
    <row r="54" spans="1:18" x14ac:dyDescent="0.25">
      <c r="A54" s="1009"/>
      <c r="B54" s="1008"/>
      <c r="C54" s="1009"/>
      <c r="D54" s="1009"/>
      <c r="E54" s="1009"/>
      <c r="F54" s="1009"/>
      <c r="G54" s="1009"/>
      <c r="H54" s="1009"/>
      <c r="I54" s="1009"/>
      <c r="J54" s="1009"/>
      <c r="K54" s="1009"/>
      <c r="L54" s="1009"/>
      <c r="M54" s="1009"/>
      <c r="N54" s="1009"/>
      <c r="O54" s="1009"/>
      <c r="P54" s="1009"/>
      <c r="Q54" s="1009"/>
      <c r="R54" s="1009"/>
    </row>
    <row r="55" spans="1:18" x14ac:dyDescent="0.25">
      <c r="A55" s="1009"/>
      <c r="B55" s="1008"/>
      <c r="C55" s="1009"/>
      <c r="D55" s="1009"/>
      <c r="E55" s="1009"/>
      <c r="F55" s="1009"/>
      <c r="G55" s="1009"/>
      <c r="H55" s="1009"/>
      <c r="I55" s="1009"/>
      <c r="J55" s="1009"/>
      <c r="K55" s="1009"/>
      <c r="L55" s="1009"/>
      <c r="M55" s="1009"/>
      <c r="N55" s="1009"/>
      <c r="O55" s="1009"/>
      <c r="P55" s="1009"/>
      <c r="Q55" s="1009"/>
      <c r="R55" s="1009"/>
    </row>
    <row r="62" spans="1:18" x14ac:dyDescent="0.25">
      <c r="A62" s="964"/>
      <c r="B62" s="965"/>
      <c r="C62" s="962"/>
      <c r="D62" s="962"/>
      <c r="E62" s="962"/>
      <c r="F62" s="962"/>
      <c r="G62" s="962"/>
      <c r="H62" s="962"/>
      <c r="I62" s="962"/>
      <c r="J62" s="962"/>
      <c r="K62" s="962"/>
      <c r="L62" s="962"/>
      <c r="M62" s="962"/>
    </row>
    <row r="75" spans="1:13" x14ac:dyDescent="0.25">
      <c r="A75" s="964"/>
      <c r="B75" s="965"/>
      <c r="C75" s="962"/>
      <c r="D75" s="962"/>
      <c r="E75" s="962"/>
      <c r="F75" s="962"/>
      <c r="G75" s="962"/>
      <c r="H75" s="962"/>
      <c r="I75" s="962"/>
      <c r="J75" s="962"/>
      <c r="K75" s="962"/>
      <c r="L75" s="962"/>
      <c r="M75" s="986"/>
    </row>
    <row r="77" spans="1:13" x14ac:dyDescent="0.25">
      <c r="A77" s="971"/>
      <c r="B77" s="970"/>
      <c r="C77" s="971"/>
      <c r="D77" s="971"/>
      <c r="E77" s="971"/>
      <c r="F77" s="971"/>
      <c r="G77" s="971"/>
      <c r="H77" s="971"/>
      <c r="I77" s="971"/>
      <c r="J77" s="971"/>
      <c r="K77" s="971"/>
      <c r="L77" s="971"/>
      <c r="M77" s="971"/>
    </row>
    <row r="87" spans="1:13" x14ac:dyDescent="0.25">
      <c r="A87" s="964"/>
      <c r="B87" s="965"/>
      <c r="C87" s="962"/>
      <c r="D87" s="962"/>
      <c r="E87" s="962"/>
      <c r="F87" s="962"/>
      <c r="G87" s="962"/>
      <c r="H87" s="962"/>
      <c r="I87" s="962"/>
      <c r="J87" s="962"/>
      <c r="K87" s="962"/>
      <c r="L87" s="962"/>
      <c r="M87" s="986"/>
    </row>
    <row r="100" spans="1:13" x14ac:dyDescent="0.25">
      <c r="A100" s="964"/>
      <c r="B100" s="965"/>
      <c r="C100" s="962"/>
      <c r="D100" s="962"/>
      <c r="E100" s="962"/>
      <c r="F100" s="962"/>
      <c r="G100" s="962"/>
      <c r="H100" s="962"/>
      <c r="I100" s="962"/>
      <c r="J100" s="962"/>
      <c r="K100" s="962"/>
      <c r="L100" s="962"/>
      <c r="M100" s="986"/>
    </row>
    <row r="113" spans="1:13" x14ac:dyDescent="0.25">
      <c r="A113" s="964"/>
      <c r="B113" s="965"/>
      <c r="C113" s="962"/>
      <c r="D113" s="962"/>
      <c r="E113" s="962"/>
      <c r="F113" s="962"/>
      <c r="G113" s="962"/>
      <c r="H113" s="962"/>
      <c r="I113" s="962"/>
      <c r="J113" s="962"/>
      <c r="K113" s="962"/>
      <c r="L113" s="962"/>
      <c r="M113" s="986"/>
    </row>
    <row r="126" spans="1:13" x14ac:dyDescent="0.25">
      <c r="A126" s="964"/>
      <c r="B126" s="965"/>
      <c r="C126" s="962"/>
      <c r="D126" s="962"/>
      <c r="E126" s="962"/>
      <c r="F126" s="962"/>
      <c r="G126" s="962"/>
      <c r="H126" s="962"/>
      <c r="I126" s="962"/>
      <c r="J126" s="962"/>
      <c r="K126" s="962"/>
      <c r="L126" s="962"/>
      <c r="M126" s="986"/>
    </row>
    <row r="138" spans="1:13" x14ac:dyDescent="0.25">
      <c r="A138" s="964"/>
      <c r="B138" s="965"/>
      <c r="C138" s="962"/>
      <c r="D138" s="962"/>
      <c r="E138" s="962"/>
      <c r="F138" s="962"/>
      <c r="G138" s="962"/>
      <c r="H138" s="962"/>
      <c r="I138" s="962"/>
      <c r="J138" s="962"/>
      <c r="K138" s="962"/>
      <c r="L138" s="962"/>
      <c r="M138" s="986"/>
    </row>
    <row r="142" spans="1:13" x14ac:dyDescent="0.25">
      <c r="A142" s="989"/>
      <c r="B142" s="980"/>
      <c r="C142" s="976"/>
      <c r="D142" s="976"/>
      <c r="E142" s="976"/>
      <c r="F142" s="976"/>
      <c r="G142" s="976"/>
      <c r="H142" s="976"/>
      <c r="I142" s="976"/>
      <c r="J142" s="976"/>
      <c r="K142" s="976"/>
      <c r="L142" s="976"/>
      <c r="M142" s="990"/>
    </row>
    <row r="150" spans="1:13" x14ac:dyDescent="0.25">
      <c r="A150" s="969"/>
      <c r="B150" s="970"/>
      <c r="C150" s="971"/>
      <c r="D150" s="971"/>
      <c r="E150" s="971"/>
      <c r="F150" s="971"/>
      <c r="G150" s="971"/>
      <c r="H150" s="971"/>
      <c r="I150" s="971"/>
      <c r="J150" s="971"/>
      <c r="K150" s="971"/>
      <c r="L150" s="971"/>
      <c r="M150" s="992"/>
    </row>
    <row r="151" spans="1:13" x14ac:dyDescent="0.25">
      <c r="A151" s="983"/>
      <c r="B151" s="984"/>
      <c r="C151" s="983"/>
      <c r="D151" s="983"/>
      <c r="E151" s="983"/>
      <c r="F151" s="983"/>
      <c r="G151" s="983"/>
      <c r="H151" s="983"/>
      <c r="I151" s="983"/>
      <c r="J151" s="983"/>
      <c r="K151" s="983"/>
      <c r="L151" s="983"/>
      <c r="M151" s="983"/>
    </row>
    <row r="163" spans="1:13" x14ac:dyDescent="0.25">
      <c r="A163" s="964"/>
      <c r="B163" s="965"/>
      <c r="C163" s="962"/>
      <c r="D163" s="962"/>
      <c r="E163" s="962"/>
      <c r="F163" s="962"/>
      <c r="G163" s="962"/>
      <c r="H163" s="962"/>
      <c r="I163" s="962"/>
      <c r="J163" s="962"/>
      <c r="K163" s="962"/>
      <c r="L163" s="962"/>
      <c r="M163" s="986"/>
    </row>
    <row r="176" spans="1:13" x14ac:dyDescent="0.25">
      <c r="A176" s="964"/>
      <c r="B176" s="965"/>
      <c r="C176" s="962"/>
      <c r="D176" s="962"/>
      <c r="E176" s="962"/>
      <c r="F176" s="962"/>
      <c r="G176" s="962"/>
      <c r="H176" s="962"/>
      <c r="I176" s="962"/>
      <c r="J176" s="962"/>
      <c r="K176" s="962"/>
      <c r="L176" s="962"/>
      <c r="M176" s="986"/>
    </row>
    <row r="180" spans="1:13" x14ac:dyDescent="0.25">
      <c r="A180" s="969"/>
      <c r="B180" s="970"/>
      <c r="C180" s="971"/>
      <c r="D180" s="971"/>
      <c r="E180" s="971"/>
      <c r="F180" s="971"/>
      <c r="G180" s="971"/>
      <c r="H180" s="971"/>
      <c r="I180" s="971"/>
      <c r="J180" s="971"/>
      <c r="K180" s="971"/>
      <c r="L180" s="971"/>
      <c r="M180" s="992"/>
    </row>
    <row r="188" spans="1:13" x14ac:dyDescent="0.25">
      <c r="A188" s="964"/>
      <c r="B188" s="965"/>
      <c r="C188" s="962"/>
      <c r="D188" s="962"/>
      <c r="E188" s="962"/>
      <c r="F188" s="962"/>
      <c r="G188" s="962"/>
      <c r="H188" s="962"/>
      <c r="I188" s="962"/>
      <c r="J188" s="962"/>
      <c r="K188" s="962"/>
      <c r="L188" s="962"/>
      <c r="M188" s="986"/>
    </row>
    <row r="192" spans="1:13" x14ac:dyDescent="0.25">
      <c r="A192" s="969"/>
      <c r="B192" s="970"/>
      <c r="C192" s="971"/>
      <c r="D192" s="971"/>
      <c r="E192" s="971"/>
      <c r="F192" s="971"/>
      <c r="G192" s="971"/>
      <c r="H192" s="971"/>
      <c r="I192" s="971"/>
      <c r="J192" s="971"/>
      <c r="K192" s="971"/>
      <c r="L192" s="971"/>
      <c r="M192" s="992"/>
    </row>
    <row r="200" spans="1:13" x14ac:dyDescent="0.25">
      <c r="A200" s="962"/>
      <c r="B200" s="965"/>
      <c r="C200" s="962"/>
      <c r="D200" s="962"/>
      <c r="E200" s="962"/>
      <c r="F200" s="962"/>
      <c r="G200" s="962"/>
      <c r="H200" s="962"/>
      <c r="I200" s="962"/>
      <c r="J200" s="962"/>
      <c r="K200" s="962"/>
      <c r="L200" s="962"/>
      <c r="M200" s="962"/>
    </row>
    <row r="201" spans="1:13" ht="63" customHeight="1" x14ac:dyDescent="0.25"/>
    <row r="205" spans="1:13" x14ac:dyDescent="0.25">
      <c r="A205" s="971"/>
      <c r="B205" s="970"/>
      <c r="C205" s="971"/>
      <c r="D205" s="971"/>
      <c r="E205" s="971"/>
      <c r="F205" s="971"/>
      <c r="G205" s="971"/>
      <c r="H205" s="971"/>
      <c r="I205" s="971"/>
      <c r="J205" s="971"/>
      <c r="K205" s="971"/>
      <c r="L205" s="971"/>
      <c r="M205" s="971"/>
    </row>
    <row r="212" spans="1:13" x14ac:dyDescent="0.25">
      <c r="A212" s="969"/>
      <c r="B212" s="970"/>
      <c r="C212" s="971"/>
      <c r="D212" s="971"/>
      <c r="E212" s="971"/>
      <c r="F212" s="971"/>
      <c r="G212" s="971"/>
      <c r="H212" s="971"/>
      <c r="I212" s="971"/>
      <c r="J212" s="971"/>
      <c r="K212" s="971"/>
      <c r="L212" s="971"/>
      <c r="M212" s="992"/>
    </row>
    <row r="222" spans="1:13" x14ac:dyDescent="0.25">
      <c r="A222" s="969"/>
      <c r="B222" s="970"/>
      <c r="C222" s="971"/>
      <c r="D222" s="971"/>
      <c r="E222" s="971"/>
      <c r="F222" s="971"/>
      <c r="G222" s="971"/>
      <c r="H222" s="971"/>
      <c r="I222" s="971"/>
      <c r="J222" s="971"/>
      <c r="K222" s="971"/>
      <c r="L222" s="971"/>
      <c r="M222" s="992"/>
    </row>
    <row r="226" spans="1:13" x14ac:dyDescent="0.25">
      <c r="A226" s="964"/>
      <c r="B226" s="965"/>
      <c r="C226" s="962"/>
      <c r="D226" s="962"/>
      <c r="E226" s="962"/>
      <c r="F226" s="962"/>
      <c r="G226" s="962"/>
      <c r="H226" s="962"/>
      <c r="I226" s="962"/>
      <c r="J226" s="962"/>
      <c r="K226" s="962"/>
      <c r="L226" s="962"/>
      <c r="M226" s="986"/>
    </row>
    <row r="234" spans="1:13" x14ac:dyDescent="0.25">
      <c r="A234" s="964"/>
      <c r="B234" s="965"/>
      <c r="C234" s="962"/>
      <c r="D234" s="962"/>
      <c r="E234" s="962"/>
      <c r="F234" s="962"/>
      <c r="G234" s="962"/>
      <c r="H234" s="962"/>
      <c r="I234" s="962"/>
      <c r="J234" s="962"/>
      <c r="K234" s="962"/>
      <c r="L234" s="962"/>
      <c r="M234" s="986"/>
    </row>
    <row r="246" spans="1:13" x14ac:dyDescent="0.25">
      <c r="A246" s="964"/>
      <c r="B246" s="965"/>
      <c r="C246" s="962"/>
      <c r="D246" s="962"/>
      <c r="E246" s="962"/>
      <c r="F246" s="962"/>
      <c r="G246" s="962"/>
      <c r="H246" s="962"/>
      <c r="I246" s="962"/>
      <c r="J246" s="962"/>
      <c r="K246" s="962"/>
      <c r="L246" s="962"/>
      <c r="M246" s="986"/>
    </row>
    <row r="250" spans="1:13" x14ac:dyDescent="0.25">
      <c r="A250" s="969"/>
      <c r="B250" s="970"/>
      <c r="C250" s="971"/>
      <c r="D250" s="971"/>
      <c r="E250" s="971"/>
      <c r="F250" s="971"/>
      <c r="G250" s="971"/>
      <c r="H250" s="971"/>
      <c r="I250" s="971"/>
      <c r="J250" s="971"/>
      <c r="K250" s="971"/>
      <c r="L250" s="971"/>
      <c r="M250" s="992"/>
    </row>
    <row r="258" spans="1:13" x14ac:dyDescent="0.25">
      <c r="A258" s="964"/>
      <c r="B258" s="965"/>
      <c r="C258" s="962"/>
      <c r="D258" s="962"/>
      <c r="E258" s="962"/>
      <c r="F258" s="962"/>
      <c r="G258" s="962"/>
      <c r="H258" s="962"/>
      <c r="I258" s="962"/>
      <c r="J258" s="962"/>
      <c r="K258" s="962"/>
      <c r="L258" s="962"/>
      <c r="M258" s="986"/>
    </row>
    <row r="261" spans="1:13" x14ac:dyDescent="0.25">
      <c r="A261" s="969"/>
      <c r="B261" s="970"/>
      <c r="C261" s="971"/>
      <c r="D261" s="971"/>
      <c r="E261" s="971"/>
      <c r="F261" s="971"/>
      <c r="G261" s="971"/>
      <c r="H261" s="971"/>
      <c r="I261" s="971"/>
      <c r="J261" s="971"/>
      <c r="K261" s="971"/>
      <c r="L261" s="971"/>
      <c r="M261" s="992"/>
    </row>
    <row r="270" spans="1:13" x14ac:dyDescent="0.25">
      <c r="A270" s="964"/>
      <c r="B270" s="965"/>
      <c r="C270" s="962"/>
      <c r="D270" s="962"/>
      <c r="E270" s="962"/>
      <c r="F270" s="962"/>
      <c r="G270" s="962"/>
      <c r="H270" s="962"/>
      <c r="I270" s="962"/>
      <c r="J270" s="962"/>
      <c r="K270" s="962"/>
      <c r="L270" s="962"/>
      <c r="M270" s="986"/>
    </row>
    <row r="273" spans="1:13" x14ac:dyDescent="0.25">
      <c r="A273" s="969"/>
      <c r="B273" s="970"/>
      <c r="C273" s="971"/>
      <c r="D273" s="971"/>
      <c r="E273" s="971"/>
      <c r="F273" s="971"/>
      <c r="G273" s="971"/>
      <c r="H273" s="971"/>
      <c r="I273" s="971"/>
      <c r="J273" s="971"/>
      <c r="K273" s="971"/>
      <c r="L273" s="971"/>
      <c r="M273" s="992"/>
    </row>
    <row r="282" spans="1:13" x14ac:dyDescent="0.25">
      <c r="A282" s="964"/>
      <c r="B282" s="965"/>
      <c r="C282" s="962"/>
      <c r="D282" s="962"/>
      <c r="E282" s="962"/>
      <c r="F282" s="962"/>
      <c r="G282" s="962"/>
      <c r="H282" s="962"/>
      <c r="I282" s="962"/>
      <c r="J282" s="962"/>
      <c r="K282" s="962"/>
      <c r="L282" s="962"/>
      <c r="M282" s="986"/>
    </row>
    <row r="285" spans="1:13" x14ac:dyDescent="0.25">
      <c r="A285" s="969"/>
      <c r="B285" s="970"/>
      <c r="C285" s="971"/>
      <c r="D285" s="971"/>
      <c r="E285" s="971"/>
      <c r="F285" s="971"/>
      <c r="G285" s="971"/>
      <c r="H285" s="971"/>
      <c r="I285" s="971"/>
      <c r="J285" s="971"/>
      <c r="K285" s="971"/>
      <c r="L285" s="971"/>
      <c r="M285" s="992"/>
    </row>
    <row r="294" spans="1:13" x14ac:dyDescent="0.25">
      <c r="A294" s="964"/>
      <c r="B294" s="965"/>
      <c r="C294" s="962"/>
      <c r="D294" s="962"/>
      <c r="E294" s="962"/>
      <c r="F294" s="962"/>
      <c r="G294" s="962"/>
      <c r="H294" s="962"/>
      <c r="I294" s="962"/>
      <c r="J294" s="962"/>
      <c r="K294" s="962"/>
      <c r="L294" s="962"/>
      <c r="M294" s="986"/>
    </row>
    <row r="296" spans="1:13" x14ac:dyDescent="0.25">
      <c r="A296" s="971"/>
      <c r="B296" s="970"/>
      <c r="C296" s="971"/>
      <c r="D296" s="971"/>
      <c r="E296" s="971"/>
      <c r="F296" s="971"/>
      <c r="G296" s="971"/>
      <c r="H296" s="971"/>
      <c r="I296" s="971"/>
      <c r="J296" s="971"/>
      <c r="K296" s="971"/>
      <c r="L296" s="971"/>
      <c r="M296" s="971"/>
    </row>
    <row r="306" spans="1:13" x14ac:dyDescent="0.25">
      <c r="A306" s="964"/>
      <c r="B306" s="965"/>
      <c r="C306" s="962"/>
      <c r="D306" s="962"/>
      <c r="E306" s="962"/>
      <c r="F306" s="962"/>
      <c r="G306" s="962"/>
      <c r="H306" s="962"/>
      <c r="I306" s="962"/>
      <c r="J306" s="962"/>
      <c r="K306" s="962"/>
      <c r="L306" s="962"/>
      <c r="M306" s="986"/>
    </row>
    <row r="309" spans="1:13" x14ac:dyDescent="0.25">
      <c r="A309" s="969"/>
      <c r="B309" s="970"/>
      <c r="C309" s="971"/>
      <c r="D309" s="971"/>
      <c r="E309" s="971"/>
      <c r="F309" s="971"/>
      <c r="G309" s="971"/>
      <c r="H309" s="971"/>
      <c r="I309" s="971"/>
      <c r="J309" s="971"/>
      <c r="K309" s="971"/>
      <c r="L309" s="971"/>
      <c r="M309" s="992"/>
    </row>
    <row r="318" spans="1:13" x14ac:dyDescent="0.25">
      <c r="A318" s="964"/>
      <c r="B318" s="965"/>
      <c r="C318" s="962"/>
      <c r="D318" s="962"/>
      <c r="E318" s="962"/>
      <c r="F318" s="962"/>
      <c r="G318" s="962"/>
      <c r="H318" s="962"/>
      <c r="I318" s="962"/>
      <c r="J318" s="962"/>
      <c r="K318" s="962"/>
      <c r="L318" s="962"/>
      <c r="M318" s="986"/>
    </row>
    <row r="321" spans="1:13" x14ac:dyDescent="0.25">
      <c r="A321" s="969"/>
      <c r="B321" s="970"/>
      <c r="C321" s="971"/>
      <c r="D321" s="971"/>
      <c r="E321" s="971"/>
      <c r="F321" s="971"/>
      <c r="G321" s="971"/>
      <c r="H321" s="971"/>
      <c r="I321" s="971"/>
      <c r="J321" s="971"/>
      <c r="K321" s="971"/>
      <c r="L321" s="971"/>
      <c r="M321" s="992"/>
    </row>
    <row r="329" spans="1:13" x14ac:dyDescent="0.25">
      <c r="A329" s="964"/>
      <c r="B329" s="965"/>
      <c r="C329" s="962"/>
      <c r="D329" s="962"/>
      <c r="E329" s="962"/>
      <c r="F329" s="962"/>
      <c r="G329" s="962"/>
      <c r="H329" s="962"/>
      <c r="I329" s="962"/>
      <c r="J329" s="962"/>
      <c r="K329" s="962"/>
      <c r="L329" s="962"/>
      <c r="M329" s="986"/>
    </row>
    <row r="333" spans="1:13" x14ac:dyDescent="0.25">
      <c r="A333" s="969"/>
      <c r="B333" s="970"/>
      <c r="C333" s="971"/>
      <c r="D333" s="971"/>
      <c r="E333" s="971"/>
      <c r="F333" s="971"/>
      <c r="G333" s="971"/>
      <c r="H333" s="971"/>
      <c r="I333" s="971"/>
      <c r="J333" s="971"/>
      <c r="K333" s="971"/>
      <c r="L333" s="971"/>
      <c r="M333" s="992"/>
    </row>
    <row r="341" spans="1:13" x14ac:dyDescent="0.25">
      <c r="A341" s="964"/>
      <c r="B341" s="965"/>
      <c r="C341" s="962"/>
      <c r="D341" s="962"/>
      <c r="E341" s="962"/>
      <c r="F341" s="962"/>
      <c r="G341" s="962"/>
      <c r="H341" s="962"/>
      <c r="I341" s="962"/>
      <c r="J341" s="962"/>
      <c r="K341" s="962"/>
      <c r="L341" s="962"/>
      <c r="M341" s="986"/>
    </row>
    <row r="346" spans="1:13" x14ac:dyDescent="0.25">
      <c r="A346" s="969"/>
      <c r="B346" s="970"/>
      <c r="C346" s="971"/>
      <c r="D346" s="971"/>
      <c r="E346" s="971"/>
      <c r="F346" s="971"/>
      <c r="G346" s="971"/>
      <c r="H346" s="971"/>
      <c r="I346" s="971"/>
      <c r="J346" s="971"/>
      <c r="K346" s="971"/>
      <c r="L346" s="971"/>
      <c r="M346" s="992"/>
    </row>
    <row r="353" spans="1:13" x14ac:dyDescent="0.25">
      <c r="A353" s="964"/>
      <c r="B353" s="965"/>
      <c r="C353" s="962"/>
      <c r="D353" s="962"/>
      <c r="E353" s="962"/>
      <c r="F353" s="962"/>
      <c r="G353" s="962"/>
      <c r="H353" s="962"/>
      <c r="I353" s="962"/>
      <c r="J353" s="962"/>
      <c r="K353" s="962"/>
      <c r="L353" s="962"/>
      <c r="M353" s="986"/>
    </row>
    <row r="364" spans="1:13" x14ac:dyDescent="0.25">
      <c r="A364" s="969"/>
      <c r="B364" s="970"/>
      <c r="C364" s="971"/>
      <c r="D364" s="971"/>
      <c r="E364" s="971"/>
      <c r="F364" s="971"/>
      <c r="G364" s="971"/>
      <c r="H364" s="971"/>
      <c r="I364" s="971"/>
      <c r="J364" s="971"/>
      <c r="K364" s="971"/>
      <c r="L364" s="971"/>
      <c r="M364" s="992"/>
    </row>
    <row r="366" spans="1:13" x14ac:dyDescent="0.25">
      <c r="A366" s="964"/>
      <c r="B366" s="965"/>
      <c r="C366" s="962"/>
      <c r="D366" s="962"/>
      <c r="E366" s="962"/>
      <c r="F366" s="962"/>
      <c r="G366" s="962"/>
      <c r="H366" s="962"/>
      <c r="I366" s="962"/>
      <c r="J366" s="962"/>
      <c r="K366" s="962"/>
      <c r="L366" s="962"/>
      <c r="M366" s="986"/>
    </row>
    <row r="377" spans="1:13" x14ac:dyDescent="0.25">
      <c r="A377" s="969"/>
      <c r="B377" s="970"/>
      <c r="C377" s="971"/>
      <c r="D377" s="971"/>
      <c r="E377" s="971"/>
      <c r="F377" s="971"/>
      <c r="G377" s="971"/>
      <c r="H377" s="971"/>
      <c r="I377" s="971"/>
      <c r="J377" s="971"/>
      <c r="K377" s="971"/>
      <c r="L377" s="971"/>
      <c r="M377" s="992"/>
    </row>
    <row r="379" spans="1:13" x14ac:dyDescent="0.25">
      <c r="A379" s="964"/>
      <c r="B379" s="965"/>
      <c r="C379" s="962"/>
      <c r="D379" s="962"/>
      <c r="E379" s="962"/>
      <c r="F379" s="962"/>
      <c r="G379" s="962"/>
      <c r="H379" s="962"/>
      <c r="I379" s="962"/>
      <c r="J379" s="962"/>
      <c r="K379" s="962"/>
      <c r="L379" s="962"/>
      <c r="M379" s="986"/>
    </row>
    <row r="392" spans="1:13" x14ac:dyDescent="0.25">
      <c r="A392" s="964"/>
      <c r="B392" s="965"/>
      <c r="C392" s="962"/>
      <c r="D392" s="962"/>
      <c r="E392" s="962"/>
      <c r="F392" s="962"/>
      <c r="G392" s="962"/>
      <c r="H392" s="962"/>
      <c r="I392" s="962"/>
      <c r="J392" s="962"/>
      <c r="K392" s="962"/>
      <c r="L392" s="962"/>
      <c r="M392" s="986"/>
    </row>
    <row r="405" spans="1:13" x14ac:dyDescent="0.25">
      <c r="A405" s="964"/>
      <c r="B405" s="965"/>
      <c r="C405" s="962"/>
      <c r="D405" s="962"/>
      <c r="E405" s="962"/>
      <c r="F405" s="962"/>
      <c r="G405" s="962"/>
      <c r="H405" s="962"/>
      <c r="I405" s="962"/>
      <c r="J405" s="962"/>
      <c r="K405" s="962"/>
      <c r="L405" s="962"/>
      <c r="M405" s="986"/>
    </row>
    <row r="418" spans="1:13" x14ac:dyDescent="0.25">
      <c r="A418" s="964"/>
      <c r="B418" s="965"/>
      <c r="C418" s="962"/>
      <c r="D418" s="962"/>
      <c r="E418" s="962"/>
      <c r="F418" s="962"/>
      <c r="G418" s="962"/>
      <c r="H418" s="962"/>
      <c r="I418" s="962"/>
      <c r="J418" s="962"/>
      <c r="K418" s="962"/>
      <c r="L418" s="962"/>
      <c r="M418" s="986"/>
    </row>
    <row r="429" spans="1:13" x14ac:dyDescent="0.25">
      <c r="A429" s="1007"/>
      <c r="B429" s="1008"/>
      <c r="C429" s="1009"/>
      <c r="D429" s="1009"/>
      <c r="E429" s="1009"/>
      <c r="F429" s="1009"/>
      <c r="G429" s="1009"/>
      <c r="H429" s="1009"/>
      <c r="I429" s="1009"/>
      <c r="J429" s="1009"/>
      <c r="K429" s="1009"/>
      <c r="L429" s="1009"/>
      <c r="M429" s="1010"/>
    </row>
    <row r="430" spans="1:13" x14ac:dyDescent="0.25">
      <c r="A430" s="964"/>
      <c r="B430" s="965"/>
      <c r="C430" s="962"/>
      <c r="D430" s="962"/>
      <c r="E430" s="962"/>
      <c r="F430" s="962"/>
      <c r="G430" s="962"/>
      <c r="H430" s="962"/>
      <c r="I430" s="962"/>
      <c r="J430" s="962"/>
      <c r="K430" s="962"/>
      <c r="L430" s="962"/>
      <c r="M430" s="986"/>
    </row>
    <row r="441" spans="1:13" x14ac:dyDescent="0.25">
      <c r="A441" s="1007"/>
      <c r="B441" s="1008"/>
      <c r="C441" s="1009"/>
      <c r="D441" s="1009"/>
      <c r="E441" s="1009"/>
      <c r="F441" s="1009"/>
      <c r="G441" s="1009"/>
      <c r="H441" s="1009"/>
      <c r="I441" s="1009"/>
      <c r="J441" s="1009"/>
      <c r="K441" s="1009"/>
      <c r="L441" s="1009"/>
      <c r="M441" s="1010"/>
    </row>
    <row r="442" spans="1:13" x14ac:dyDescent="0.25">
      <c r="A442" s="964"/>
      <c r="B442" s="965"/>
      <c r="C442" s="962"/>
      <c r="D442" s="962"/>
      <c r="E442" s="962"/>
      <c r="F442" s="962"/>
      <c r="G442" s="962"/>
      <c r="H442" s="962"/>
      <c r="I442" s="962"/>
      <c r="J442" s="962"/>
      <c r="K442" s="962"/>
      <c r="L442" s="962"/>
      <c r="M442" s="986"/>
    </row>
    <row r="453" spans="1:13" x14ac:dyDescent="0.25">
      <c r="A453" s="1007"/>
      <c r="B453" s="1008"/>
      <c r="C453" s="1009"/>
      <c r="D453" s="1009"/>
      <c r="E453" s="1009"/>
      <c r="F453" s="1009"/>
      <c r="G453" s="1009"/>
      <c r="H453" s="1009"/>
      <c r="I453" s="1009"/>
      <c r="J453" s="1009"/>
      <c r="K453" s="1009"/>
      <c r="L453" s="1009"/>
      <c r="M453" s="1010"/>
    </row>
    <row r="454" spans="1:13" x14ac:dyDescent="0.25">
      <c r="A454" s="964"/>
      <c r="B454" s="965"/>
      <c r="C454" s="962"/>
      <c r="D454" s="962"/>
      <c r="E454" s="962"/>
      <c r="F454" s="962"/>
      <c r="G454" s="962"/>
      <c r="H454" s="962"/>
      <c r="I454" s="962"/>
      <c r="J454" s="962"/>
      <c r="K454" s="962"/>
      <c r="L454" s="962"/>
      <c r="M454" s="986"/>
    </row>
    <row r="465" spans="1:13" x14ac:dyDescent="0.25">
      <c r="A465" s="1007"/>
      <c r="B465" s="1008"/>
      <c r="C465" s="1009"/>
      <c r="D465" s="1009"/>
      <c r="E465" s="1009"/>
      <c r="F465" s="1009"/>
      <c r="G465" s="1009"/>
      <c r="H465" s="1009"/>
      <c r="I465" s="1009"/>
      <c r="J465" s="1009"/>
      <c r="K465" s="1009"/>
      <c r="L465" s="1009"/>
      <c r="M465" s="1010"/>
    </row>
    <row r="466" spans="1:13" x14ac:dyDescent="0.25">
      <c r="A466" s="964"/>
      <c r="B466" s="965"/>
      <c r="C466" s="962"/>
      <c r="D466" s="962"/>
      <c r="E466" s="962"/>
      <c r="F466" s="962"/>
      <c r="G466" s="962"/>
      <c r="H466" s="962"/>
      <c r="I466" s="962"/>
      <c r="J466" s="962"/>
      <c r="K466" s="962"/>
      <c r="L466" s="962"/>
      <c r="M466" s="986"/>
    </row>
    <row r="479" spans="1:13" x14ac:dyDescent="0.25">
      <c r="A479" s="964"/>
      <c r="B479" s="965"/>
      <c r="C479" s="962"/>
      <c r="D479" s="962"/>
      <c r="E479" s="962"/>
      <c r="F479" s="962"/>
      <c r="G479" s="962"/>
      <c r="H479" s="962"/>
      <c r="I479" s="962"/>
      <c r="J479" s="962"/>
      <c r="K479" s="962"/>
      <c r="L479" s="962"/>
      <c r="M479" s="986"/>
    </row>
    <row r="487" spans="1:13" x14ac:dyDescent="0.25">
      <c r="A487" s="969"/>
      <c r="B487" s="970"/>
      <c r="C487" s="971"/>
      <c r="D487" s="971"/>
      <c r="E487" s="971"/>
      <c r="F487" s="971"/>
      <c r="G487" s="971"/>
      <c r="H487" s="971"/>
      <c r="I487" s="971"/>
      <c r="J487" s="971"/>
      <c r="K487" s="971"/>
      <c r="L487" s="971"/>
      <c r="M487" s="992"/>
    </row>
    <row r="492" spans="1:13" x14ac:dyDescent="0.25">
      <c r="A492" s="964"/>
      <c r="B492" s="965"/>
      <c r="C492" s="962"/>
      <c r="D492" s="962"/>
      <c r="E492" s="962"/>
      <c r="F492" s="962"/>
      <c r="G492" s="962"/>
      <c r="H492" s="962"/>
      <c r="I492" s="962"/>
      <c r="J492" s="962"/>
      <c r="K492" s="962"/>
      <c r="L492" s="962"/>
      <c r="M492" s="986"/>
    </row>
    <row r="501" spans="1:13" x14ac:dyDescent="0.25">
      <c r="A501" s="969"/>
      <c r="B501" s="970"/>
      <c r="C501" s="971"/>
      <c r="D501" s="971"/>
      <c r="E501" s="971"/>
      <c r="F501" s="971"/>
      <c r="G501" s="971"/>
      <c r="H501" s="971"/>
      <c r="I501" s="971"/>
      <c r="J501" s="971"/>
      <c r="K501" s="971"/>
      <c r="L501" s="971"/>
      <c r="M501" s="992"/>
    </row>
    <row r="504" spans="1:13" x14ac:dyDescent="0.25">
      <c r="A504" s="969"/>
      <c r="B504" s="970"/>
      <c r="C504" s="971"/>
      <c r="D504" s="971"/>
      <c r="E504" s="971"/>
      <c r="F504" s="971"/>
      <c r="G504" s="971"/>
      <c r="H504" s="971"/>
      <c r="I504" s="971"/>
      <c r="J504" s="971"/>
      <c r="K504" s="971"/>
      <c r="L504" s="971"/>
      <c r="M504" s="992"/>
    </row>
    <row r="505" spans="1:13" x14ac:dyDescent="0.25">
      <c r="A505" s="983"/>
      <c r="B505" s="984"/>
      <c r="C505" s="983"/>
      <c r="D505" s="983"/>
      <c r="E505" s="983"/>
      <c r="F505" s="983"/>
      <c r="G505" s="983"/>
      <c r="H505" s="983"/>
      <c r="I505" s="983"/>
      <c r="J505" s="983"/>
      <c r="K505" s="983"/>
      <c r="L505" s="983"/>
      <c r="M505" s="983"/>
    </row>
    <row r="519" spans="1:13" x14ac:dyDescent="0.25">
      <c r="A519" s="964"/>
      <c r="B519" s="965"/>
      <c r="C519" s="962"/>
      <c r="D519" s="962"/>
      <c r="E519" s="962"/>
      <c r="F519" s="962"/>
      <c r="G519" s="962"/>
      <c r="H519" s="962"/>
      <c r="I519" s="962"/>
      <c r="J519" s="962"/>
      <c r="K519" s="962"/>
      <c r="L519" s="962"/>
      <c r="M519" s="986"/>
    </row>
    <row r="532" spans="1:13" x14ac:dyDescent="0.25">
      <c r="A532" s="964"/>
      <c r="B532" s="965"/>
      <c r="C532" s="962"/>
      <c r="D532" s="962"/>
      <c r="E532" s="962"/>
      <c r="F532" s="962"/>
      <c r="G532" s="962"/>
      <c r="H532" s="962"/>
      <c r="I532" s="962"/>
      <c r="J532" s="962"/>
      <c r="K532" s="962"/>
      <c r="L532" s="962"/>
      <c r="M532" s="986"/>
    </row>
    <row r="543" spans="1:13" x14ac:dyDescent="0.25">
      <c r="A543" s="964"/>
      <c r="B543" s="965"/>
      <c r="C543" s="962"/>
      <c r="D543" s="962"/>
      <c r="E543" s="962"/>
      <c r="F543" s="962"/>
      <c r="G543" s="962"/>
      <c r="H543" s="962"/>
      <c r="I543" s="962"/>
      <c r="J543" s="962"/>
      <c r="K543" s="962"/>
      <c r="L543" s="962"/>
      <c r="M543" s="986"/>
    </row>
    <row r="556" spans="1:13" x14ac:dyDescent="0.25">
      <c r="A556" s="964"/>
      <c r="B556" s="965"/>
      <c r="C556" s="962"/>
      <c r="D556" s="962"/>
      <c r="E556" s="962"/>
      <c r="F556" s="962"/>
      <c r="G556" s="962"/>
      <c r="H556" s="962"/>
      <c r="I556" s="962"/>
      <c r="J556" s="962"/>
      <c r="K556" s="962"/>
      <c r="L556" s="962"/>
      <c r="M556" s="986"/>
    </row>
    <row r="560" spans="1:13" x14ac:dyDescent="0.25">
      <c r="A560" s="969"/>
      <c r="B560" s="970"/>
      <c r="C560" s="971"/>
      <c r="D560" s="971"/>
      <c r="E560" s="971"/>
      <c r="F560" s="971"/>
      <c r="G560" s="971"/>
      <c r="H560" s="971"/>
      <c r="I560" s="971"/>
      <c r="J560" s="971"/>
      <c r="K560" s="971"/>
      <c r="L560" s="971"/>
      <c r="M560" s="992"/>
    </row>
    <row r="568" spans="1:13" x14ac:dyDescent="0.25">
      <c r="A568" s="964"/>
      <c r="B568" s="965"/>
      <c r="C568" s="962"/>
      <c r="D568" s="962"/>
      <c r="E568" s="962"/>
      <c r="F568" s="962"/>
      <c r="G568" s="962"/>
      <c r="H568" s="962"/>
      <c r="I568" s="962"/>
      <c r="J568" s="962"/>
      <c r="K568" s="962"/>
      <c r="L568" s="962"/>
      <c r="M568" s="986"/>
    </row>
    <row r="572" spans="1:13" x14ac:dyDescent="0.25">
      <c r="A572" s="969"/>
      <c r="B572" s="970"/>
      <c r="C572" s="971"/>
      <c r="D572" s="971"/>
      <c r="E572" s="971"/>
      <c r="F572" s="971"/>
      <c r="G572" s="971"/>
      <c r="H572" s="971"/>
      <c r="I572" s="971"/>
      <c r="J572" s="971"/>
      <c r="K572" s="971"/>
      <c r="L572" s="971"/>
      <c r="M572" s="992"/>
    </row>
    <row r="580" spans="1:13" x14ac:dyDescent="0.25">
      <c r="A580" s="964"/>
      <c r="B580" s="965"/>
      <c r="C580" s="962"/>
      <c r="D580" s="962"/>
      <c r="E580" s="962"/>
      <c r="F580" s="962"/>
      <c r="G580" s="962"/>
      <c r="H580" s="962"/>
      <c r="I580" s="962"/>
      <c r="J580" s="962"/>
      <c r="K580" s="962"/>
      <c r="L580" s="962"/>
      <c r="M580" s="986"/>
    </row>
  </sheetData>
  <mergeCells count="9">
    <mergeCell ref="B4:F4"/>
    <mergeCell ref="B5:F5"/>
    <mergeCell ref="B35:C35"/>
    <mergeCell ref="B32:C32"/>
    <mergeCell ref="B33:C33"/>
    <mergeCell ref="B34:C34"/>
    <mergeCell ref="B31:C31"/>
    <mergeCell ref="B6:F6"/>
    <mergeCell ref="B8:B9"/>
  </mergeCells>
  <pageMargins left="0.49" right="0.196850393700787" top="0.52" bottom="0.196850393700787" header="0.31496062992126" footer="0.31496062992126"/>
  <pageSetup paperSize="9" scale="7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52</vt:i4>
      </vt:variant>
    </vt:vector>
  </HeadingPairs>
  <TitlesOfParts>
    <vt:vector size="83" baseType="lpstr">
      <vt:lpstr>Kakap</vt:lpstr>
      <vt:lpstr>S. Raya</vt:lpstr>
      <vt:lpstr>Kubu</vt:lpstr>
      <vt:lpstr>Ambawang</vt:lpstr>
      <vt:lpstr>Rasau</vt:lpstr>
      <vt:lpstr>Batam</vt:lpstr>
      <vt:lpstr>tlk pakedai</vt:lpstr>
      <vt:lpstr>INDUK</vt:lpstr>
      <vt:lpstr>BPS</vt:lpstr>
      <vt:lpstr>Rekap</vt:lpstr>
      <vt:lpstr>Grafik Unit</vt:lpstr>
      <vt:lpstr>Grafik Naker</vt:lpstr>
      <vt:lpstr>Sungai Raya_OK Print</vt:lpstr>
      <vt:lpstr>Grafik IKM 2012</vt:lpstr>
      <vt:lpstr>Rasau Jaya_OK</vt:lpstr>
      <vt:lpstr>Sungai Raya OK</vt:lpstr>
      <vt:lpstr>Sungai Ambawang OK</vt:lpstr>
      <vt:lpstr>Sungai Kakap OK</vt:lpstr>
      <vt:lpstr>Rasau Jaya OK</vt:lpstr>
      <vt:lpstr>Kec.Kubu OK</vt:lpstr>
      <vt:lpstr>Teluk Pakedai OK</vt:lpstr>
      <vt:lpstr>Batu Ampar OK</vt:lpstr>
      <vt:lpstr>Terentang</vt:lpstr>
      <vt:lpstr>Kuala mandor B</vt:lpstr>
      <vt:lpstr>Sungai Kakap_OK Print</vt:lpstr>
      <vt:lpstr>Ambawang_OK Print</vt:lpstr>
      <vt:lpstr>Batu Ampar_OK Print</vt:lpstr>
      <vt:lpstr>Teluk Pakedai_OK Print</vt:lpstr>
      <vt:lpstr>Terentang_OK Print</vt:lpstr>
      <vt:lpstr>Kubu OK Print</vt:lpstr>
      <vt:lpstr>KMB</vt:lpstr>
      <vt:lpstr>Ambawang!Print_Area</vt:lpstr>
      <vt:lpstr>'Ambawang_OK Print'!Print_Area</vt:lpstr>
      <vt:lpstr>Batam!Print_Area</vt:lpstr>
      <vt:lpstr>'Batu Ampar OK'!Print_Area</vt:lpstr>
      <vt:lpstr>'Batu Ampar_OK Print'!Print_Area</vt:lpstr>
      <vt:lpstr>BPS!Print_Area</vt:lpstr>
      <vt:lpstr>'Grafik IKM 2012'!Print_Area</vt:lpstr>
      <vt:lpstr>'Grafik Naker'!Print_Area</vt:lpstr>
      <vt:lpstr>'Grafik Unit'!Print_Area</vt:lpstr>
      <vt:lpstr>Kakap!Print_Area</vt:lpstr>
      <vt:lpstr>'Kec.Kubu OK'!Print_Area</vt:lpstr>
      <vt:lpstr>KMB!Print_Area</vt:lpstr>
      <vt:lpstr>'Kuala mandor B'!Print_Area</vt:lpstr>
      <vt:lpstr>Kubu!Print_Area</vt:lpstr>
      <vt:lpstr>'Kubu OK Print'!Print_Area</vt:lpstr>
      <vt:lpstr>Rasau!Print_Area</vt:lpstr>
      <vt:lpstr>'Rasau Jaya OK'!Print_Area</vt:lpstr>
      <vt:lpstr>'Rasau Jaya_OK'!Print_Area</vt:lpstr>
      <vt:lpstr>Rekap!Print_Area</vt:lpstr>
      <vt:lpstr>'S. Raya'!Print_Area</vt:lpstr>
      <vt:lpstr>'Sungai Ambawang OK'!Print_Area</vt:lpstr>
      <vt:lpstr>'Sungai Kakap OK'!Print_Area</vt:lpstr>
      <vt:lpstr>'Sungai Kakap_OK Print'!Print_Area</vt:lpstr>
      <vt:lpstr>'Sungai Raya OK'!Print_Area</vt:lpstr>
      <vt:lpstr>'Sungai Raya_OK Print'!Print_Area</vt:lpstr>
      <vt:lpstr>'Teluk Pakedai OK'!Print_Area</vt:lpstr>
      <vt:lpstr>'Teluk Pakedai_OK Print'!Print_Area</vt:lpstr>
      <vt:lpstr>Terentang!Print_Area</vt:lpstr>
      <vt:lpstr>'Terentang_OK Print'!Print_Area</vt:lpstr>
      <vt:lpstr>'tlk pakedai'!Print_Area</vt:lpstr>
      <vt:lpstr>'Ambawang_OK Print'!Print_Titles</vt:lpstr>
      <vt:lpstr>Batam!Print_Titles</vt:lpstr>
      <vt:lpstr>'Batu Ampar OK'!Print_Titles</vt:lpstr>
      <vt:lpstr>'Batu Ampar_OK Print'!Print_Titles</vt:lpstr>
      <vt:lpstr>Kakap!Print_Titles</vt:lpstr>
      <vt:lpstr>'Kec.Kubu OK'!Print_Titles</vt:lpstr>
      <vt:lpstr>KMB!Print_Titles</vt:lpstr>
      <vt:lpstr>'Kuala mandor B'!Print_Titles</vt:lpstr>
      <vt:lpstr>'Kubu OK Print'!Print_Titles</vt:lpstr>
      <vt:lpstr>'Rasau Jaya OK'!Print_Titles</vt:lpstr>
      <vt:lpstr>'Rasau Jaya_OK'!Print_Titles</vt:lpstr>
      <vt:lpstr>Rekap!Print_Titles</vt:lpstr>
      <vt:lpstr>'S. Raya'!Print_Titles</vt:lpstr>
      <vt:lpstr>'Sungai Ambawang OK'!Print_Titles</vt:lpstr>
      <vt:lpstr>'Sungai Kakap OK'!Print_Titles</vt:lpstr>
      <vt:lpstr>'Sungai Kakap_OK Print'!Print_Titles</vt:lpstr>
      <vt:lpstr>'Sungai Raya OK'!Print_Titles</vt:lpstr>
      <vt:lpstr>'Sungai Raya_OK Print'!Print_Titles</vt:lpstr>
      <vt:lpstr>'Teluk Pakedai OK'!Print_Titles</vt:lpstr>
      <vt:lpstr>'Teluk Pakedai_OK Print'!Print_Titles</vt:lpstr>
      <vt:lpstr>Terentang!Print_Titles</vt:lpstr>
      <vt:lpstr>'Terentang_OK Print'!Print_Titles</vt:lpstr>
    </vt:vector>
  </TitlesOfParts>
  <Company>Autumntales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2019-11-11T02:57:08Z</cp:lastPrinted>
  <dcterms:created xsi:type="dcterms:W3CDTF">2008-11-25T13:45:58Z</dcterms:created>
  <dcterms:modified xsi:type="dcterms:W3CDTF">2019-11-20T03:30:02Z</dcterms:modified>
</cp:coreProperties>
</file>